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anahe\Desktop\Profill\PSH-RMBH\Produto 4\RF009\"/>
    </mc:Choice>
  </mc:AlternateContent>
  <xr:revisionPtr revIDLastSave="0" documentId="13_ncr:1_{1383C9BD-C743-49ED-922D-E8E61F6D6144}" xr6:coauthVersionLast="47" xr6:coauthVersionMax="47" xr10:uidLastSave="{00000000-0000-0000-0000-000000000000}"/>
  <bookViews>
    <workbookView xWindow="22932" yWindow="-108" windowWidth="23256" windowHeight="12456" tabRatio="616" firstSheet="1" activeTab="2" xr2:uid="{77130D37-834E-47FD-9089-CF0015E71F1A}"/>
  </bookViews>
  <sheets>
    <sheet name="FGV_INCC-M" sheetId="12" state="hidden" r:id="rId1"/>
    <sheet name="FichaResumo" sheetId="11" r:id="rId2"/>
    <sheet name="Inventário" sheetId="6" r:id="rId3"/>
    <sheet name="Banco de Projetos" sheetId="13" r:id="rId4"/>
  </sheets>
  <definedNames>
    <definedName name="_xlnm._FilterDatabase" localSheetId="2" hidden="1">Inventário!$A$1:$AI$133</definedName>
  </definedNames>
  <calcPr calcId="191029"/>
  <pivotCaches>
    <pivotCache cacheId="34"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3" i="11" l="1"/>
  <c r="B15" i="11"/>
  <c r="B14" i="11"/>
  <c r="W117" i="6"/>
  <c r="W19" i="6" l="1"/>
  <c r="W65" i="6"/>
  <c r="W116" i="6"/>
  <c r="W46" i="6"/>
  <c r="W110" i="6" l="1"/>
  <c r="B12" i="11" l="1"/>
  <c r="B11" i="11"/>
  <c r="W55" i="6"/>
  <c r="W3" i="6"/>
  <c r="W4" i="6"/>
  <c r="W22" i="6"/>
  <c r="W5" i="6"/>
  <c r="W6" i="6"/>
  <c r="W7" i="6"/>
  <c r="W8" i="6"/>
  <c r="W17" i="6"/>
  <c r="W9" i="6"/>
  <c r="W10" i="6"/>
  <c r="W11" i="6"/>
  <c r="W12" i="6"/>
  <c r="W13" i="6"/>
  <c r="W14" i="6"/>
  <c r="W15" i="6"/>
  <c r="W16" i="6"/>
  <c r="W18" i="6"/>
  <c r="W20" i="6"/>
  <c r="W21" i="6"/>
  <c r="W23" i="6"/>
  <c r="W24" i="6"/>
  <c r="W26" i="6"/>
  <c r="W25" i="6"/>
  <c r="W119" i="6"/>
  <c r="W123" i="6"/>
  <c r="W121" i="6"/>
  <c r="W120" i="6"/>
  <c r="W114" i="6"/>
  <c r="W115" i="6"/>
  <c r="W27" i="6"/>
  <c r="W28" i="6"/>
  <c r="W29" i="6"/>
  <c r="W30" i="6"/>
  <c r="W31" i="6"/>
  <c r="W35" i="6"/>
  <c r="W32" i="6"/>
  <c r="W33" i="6"/>
  <c r="W36" i="6"/>
  <c r="W37" i="6"/>
  <c r="W38" i="6"/>
  <c r="W39" i="6"/>
  <c r="W40" i="6"/>
  <c r="W41" i="6"/>
  <c r="W42" i="6"/>
  <c r="W43" i="6"/>
  <c r="W44" i="6"/>
  <c r="W45" i="6"/>
  <c r="W47" i="6"/>
  <c r="W48" i="6"/>
  <c r="W49" i="6"/>
  <c r="W50" i="6"/>
  <c r="W51" i="6"/>
  <c r="W52" i="6"/>
  <c r="W53" i="6"/>
  <c r="W54" i="6"/>
  <c r="W56" i="6"/>
  <c r="W57" i="6"/>
  <c r="W58" i="6"/>
  <c r="W59" i="6"/>
  <c r="W60" i="6"/>
  <c r="W61" i="6"/>
  <c r="W62" i="6"/>
  <c r="W63" i="6"/>
  <c r="W64" i="6"/>
  <c r="W67" i="6"/>
  <c r="W68" i="6"/>
  <c r="W69" i="6"/>
  <c r="W70" i="6"/>
  <c r="W71" i="6"/>
  <c r="W72" i="6"/>
  <c r="W73" i="6"/>
  <c r="W74" i="6"/>
  <c r="W75" i="6"/>
  <c r="W76" i="6"/>
  <c r="W77" i="6"/>
  <c r="W78" i="6"/>
  <c r="W79" i="6"/>
  <c r="W80" i="6"/>
  <c r="W81" i="6"/>
  <c r="W82" i="6"/>
  <c r="W83" i="6"/>
  <c r="W84" i="6"/>
  <c r="W85" i="6"/>
  <c r="W86" i="6"/>
  <c r="W87" i="6"/>
  <c r="W88" i="6"/>
  <c r="W89" i="6"/>
  <c r="W90" i="6"/>
  <c r="W92" i="6"/>
  <c r="W93" i="6"/>
  <c r="W94" i="6"/>
  <c r="W95" i="6"/>
  <c r="W96" i="6"/>
  <c r="W97" i="6"/>
  <c r="W98" i="6"/>
  <c r="W99" i="6"/>
  <c r="W100" i="6"/>
  <c r="W101" i="6"/>
  <c r="W102" i="6"/>
  <c r="W103" i="6"/>
  <c r="W104" i="6"/>
  <c r="W105" i="6"/>
  <c r="W106" i="6"/>
  <c r="W107" i="6"/>
  <c r="W108" i="6"/>
  <c r="W109" i="6"/>
  <c r="W125" i="6"/>
  <c r="W124" i="6"/>
  <c r="W126" i="6"/>
  <c r="W127" i="6"/>
  <c r="W128" i="6"/>
  <c r="W129" i="6"/>
  <c r="W130" i="6"/>
  <c r="W131" i="6"/>
  <c r="W111" i="6"/>
  <c r="W118" i="6"/>
  <c r="W122" i="6"/>
  <c r="W112" i="6"/>
  <c r="W113" i="6"/>
  <c r="W132" i="6"/>
  <c r="W133" i="6"/>
  <c r="W91" i="6"/>
  <c r="W2" i="6"/>
  <c r="C419" i="12"/>
  <c r="C418" i="12"/>
  <c r="C417" i="12"/>
  <c r="C416" i="12"/>
  <c r="C415" i="12"/>
  <c r="C414" i="12"/>
  <c r="C413" i="12"/>
  <c r="C412" i="12"/>
  <c r="C411" i="12"/>
  <c r="C410" i="12"/>
  <c r="C409" i="12"/>
  <c r="C408" i="12"/>
  <c r="C407" i="12"/>
  <c r="C406" i="12"/>
  <c r="C405" i="12"/>
  <c r="C404" i="12"/>
  <c r="C403" i="12"/>
  <c r="C402" i="12"/>
  <c r="C401" i="12"/>
  <c r="C400" i="12"/>
  <c r="C399" i="12"/>
  <c r="C398" i="12"/>
  <c r="C397" i="12"/>
  <c r="C396" i="12"/>
  <c r="C395" i="12"/>
  <c r="C394" i="12"/>
  <c r="C393" i="12"/>
  <c r="C392" i="12"/>
  <c r="C391" i="12"/>
  <c r="C390" i="12"/>
  <c r="C389" i="12"/>
  <c r="C388" i="12"/>
  <c r="C387" i="12"/>
  <c r="C386" i="12"/>
  <c r="C385" i="12"/>
  <c r="C384" i="12"/>
  <c r="C383" i="12"/>
  <c r="C382" i="12"/>
  <c r="C381" i="12"/>
  <c r="C380" i="12"/>
  <c r="C379" i="12"/>
  <c r="C378" i="12"/>
  <c r="C377" i="12"/>
  <c r="C376" i="12"/>
  <c r="C375" i="12"/>
  <c r="C374" i="12"/>
  <c r="C373" i="12"/>
  <c r="C372" i="12"/>
  <c r="C371" i="12"/>
  <c r="C370" i="12"/>
  <c r="C369" i="12"/>
  <c r="C368" i="12"/>
  <c r="C367" i="12"/>
  <c r="C366" i="12"/>
  <c r="C365" i="12"/>
  <c r="C364" i="12"/>
  <c r="C363" i="12"/>
  <c r="C362" i="12"/>
  <c r="C361" i="12"/>
  <c r="C360" i="12"/>
  <c r="C359" i="12"/>
  <c r="C358" i="12"/>
  <c r="C357" i="12"/>
  <c r="C356" i="12"/>
  <c r="C355" i="12"/>
  <c r="C354" i="12"/>
  <c r="C353" i="12"/>
  <c r="C352" i="12"/>
  <c r="C351" i="12"/>
  <c r="C350" i="12"/>
  <c r="C349" i="12"/>
  <c r="C348" i="12"/>
  <c r="C347" i="12"/>
  <c r="C346" i="12"/>
  <c r="C345" i="12"/>
  <c r="C344" i="12"/>
  <c r="C343" i="12"/>
  <c r="C342" i="12"/>
  <c r="C341" i="12"/>
  <c r="C340" i="12"/>
  <c r="C339" i="12"/>
  <c r="C338" i="12"/>
  <c r="C337" i="12"/>
  <c r="C336" i="12"/>
  <c r="C335" i="12"/>
  <c r="C334" i="12"/>
  <c r="C333" i="12"/>
  <c r="C332" i="12"/>
  <c r="C331" i="12"/>
  <c r="C330" i="12"/>
  <c r="C329" i="12"/>
  <c r="C328" i="12"/>
  <c r="C327" i="12"/>
  <c r="C326" i="12"/>
  <c r="C325" i="12"/>
  <c r="C324" i="12"/>
  <c r="C323" i="12"/>
  <c r="C322" i="12"/>
  <c r="C321" i="12"/>
  <c r="C320" i="12"/>
  <c r="C319" i="12"/>
  <c r="C318" i="12"/>
  <c r="C317" i="12"/>
  <c r="C316" i="12"/>
  <c r="C315" i="12"/>
  <c r="C314" i="12"/>
  <c r="C313" i="12"/>
  <c r="C312" i="12"/>
  <c r="C311" i="12"/>
  <c r="C310" i="12"/>
  <c r="C309" i="12"/>
  <c r="C308" i="12"/>
  <c r="C307" i="12"/>
  <c r="C306" i="12"/>
  <c r="C305" i="12"/>
  <c r="C304" i="12"/>
  <c r="C303" i="12"/>
  <c r="C302" i="12"/>
  <c r="C301" i="12"/>
  <c r="C300" i="12"/>
  <c r="C299" i="12"/>
  <c r="C298" i="12"/>
  <c r="C297" i="12"/>
  <c r="C296" i="12"/>
  <c r="C295" i="12"/>
  <c r="C294" i="12"/>
  <c r="C293" i="12"/>
  <c r="C292" i="12"/>
  <c r="C291" i="12"/>
  <c r="C290" i="12"/>
  <c r="C289" i="12"/>
  <c r="C288" i="12"/>
  <c r="C287" i="12"/>
  <c r="C286" i="12"/>
  <c r="C285" i="12"/>
  <c r="C284" i="12"/>
  <c r="C283" i="12"/>
  <c r="C282" i="12"/>
  <c r="C281" i="12"/>
  <c r="C280" i="12"/>
  <c r="C279" i="12"/>
  <c r="C278" i="12"/>
  <c r="C277" i="12"/>
  <c r="C276" i="12"/>
  <c r="C275" i="12"/>
  <c r="C274" i="12"/>
  <c r="C273" i="12"/>
  <c r="C272" i="12"/>
  <c r="C271" i="12"/>
  <c r="C270" i="12"/>
  <c r="C269" i="12"/>
  <c r="C268" i="12"/>
  <c r="C267" i="12"/>
  <c r="C266" i="12"/>
  <c r="C265" i="12"/>
  <c r="C264" i="12"/>
  <c r="C263" i="12"/>
  <c r="C262" i="12"/>
  <c r="C261" i="12"/>
  <c r="C260" i="12"/>
  <c r="C259" i="12"/>
  <c r="C258" i="12"/>
  <c r="C257" i="12"/>
  <c r="C256" i="12"/>
  <c r="C255" i="12"/>
  <c r="C254" i="12"/>
  <c r="C253" i="12"/>
  <c r="C252" i="12"/>
  <c r="C251" i="12"/>
  <c r="C250" i="12"/>
  <c r="C249" i="12"/>
  <c r="C248" i="12"/>
  <c r="C247" i="12"/>
  <c r="C246" i="12"/>
  <c r="C245" i="12"/>
  <c r="C244" i="12"/>
  <c r="C243" i="12"/>
  <c r="C242" i="12"/>
  <c r="C241" i="12"/>
  <c r="C240" i="12"/>
  <c r="C239" i="12"/>
  <c r="C238" i="12"/>
  <c r="C237" i="12"/>
  <c r="C236" i="12"/>
  <c r="C235" i="12"/>
  <c r="C234" i="12"/>
  <c r="C233" i="12"/>
  <c r="C232" i="12"/>
  <c r="C231" i="12"/>
  <c r="C230" i="12"/>
  <c r="C229" i="12"/>
  <c r="C228" i="12"/>
  <c r="C227" i="12"/>
  <c r="C226" i="12"/>
  <c r="C225" i="12"/>
  <c r="C224" i="12"/>
  <c r="C223" i="12"/>
  <c r="C222" i="12"/>
  <c r="C221" i="12"/>
  <c r="C220" i="12"/>
  <c r="C219" i="12"/>
  <c r="C218" i="12"/>
  <c r="C217" i="12"/>
  <c r="C216" i="12"/>
  <c r="C215" i="12"/>
  <c r="C214" i="12"/>
  <c r="C213" i="12"/>
  <c r="C212" i="12"/>
  <c r="C211" i="12"/>
  <c r="C210" i="12"/>
  <c r="C209" i="12"/>
  <c r="C208" i="12"/>
  <c r="C207" i="12"/>
  <c r="C206" i="12"/>
  <c r="C205" i="12"/>
  <c r="C204" i="12"/>
  <c r="C203" i="12"/>
  <c r="C202" i="12"/>
  <c r="C201" i="12"/>
  <c r="C200" i="12"/>
  <c r="C199" i="12"/>
  <c r="C198" i="12"/>
  <c r="C197" i="12"/>
  <c r="C196" i="12"/>
  <c r="C195" i="12"/>
  <c r="C194" i="12"/>
  <c r="C193" i="12"/>
  <c r="C192" i="12"/>
  <c r="C191" i="12"/>
  <c r="C190" i="12"/>
  <c r="C189" i="12"/>
  <c r="C188" i="12"/>
  <c r="C187" i="12"/>
  <c r="C186" i="12"/>
  <c r="C185" i="12"/>
  <c r="C184" i="12"/>
  <c r="C183" i="12"/>
  <c r="C182" i="12"/>
  <c r="C181" i="12"/>
  <c r="C180" i="12"/>
  <c r="C179" i="12"/>
  <c r="C178" i="12"/>
  <c r="C177" i="12"/>
  <c r="C176" i="12"/>
  <c r="C175" i="12"/>
  <c r="C174" i="12"/>
  <c r="C173" i="12"/>
  <c r="C172" i="12"/>
  <c r="C171" i="12"/>
  <c r="C170" i="12"/>
  <c r="C169" i="12"/>
  <c r="C168" i="12"/>
  <c r="C167" i="12"/>
  <c r="C166" i="12"/>
  <c r="C165" i="12"/>
  <c r="C164" i="12"/>
  <c r="C163" i="12"/>
  <c r="C162" i="12"/>
  <c r="C161" i="12"/>
  <c r="C160" i="12"/>
  <c r="C159" i="12"/>
  <c r="C158" i="12"/>
  <c r="C157" i="12"/>
  <c r="C156" i="12"/>
  <c r="C155" i="12"/>
  <c r="C154" i="12"/>
  <c r="C153" i="12"/>
  <c r="C152" i="12"/>
  <c r="C151" i="12"/>
  <c r="C150" i="12"/>
  <c r="C149" i="12"/>
  <c r="C148" i="12"/>
  <c r="C147" i="12"/>
  <c r="C146" i="12"/>
  <c r="C145" i="12"/>
  <c r="C144" i="12"/>
  <c r="C143" i="12"/>
  <c r="C142" i="12"/>
  <c r="C141" i="12"/>
  <c r="C140" i="12"/>
  <c r="C139" i="12"/>
  <c r="C138" i="12"/>
  <c r="C137" i="12"/>
  <c r="C136" i="12"/>
  <c r="C135" i="12"/>
  <c r="C134" i="12"/>
  <c r="C133" i="12"/>
  <c r="C132" i="12"/>
  <c r="C131" i="12"/>
  <c r="C130" i="12"/>
  <c r="C129" i="12"/>
  <c r="C128" i="12"/>
  <c r="C127" i="12"/>
  <c r="C126" i="12"/>
  <c r="C125" i="12"/>
  <c r="C124" i="12"/>
  <c r="C123" i="12"/>
  <c r="C122" i="12"/>
  <c r="C121" i="12"/>
  <c r="C120" i="12"/>
  <c r="C119" i="12"/>
  <c r="C118" i="12"/>
  <c r="C117" i="12"/>
  <c r="C116" i="12"/>
  <c r="C115" i="12"/>
  <c r="C114" i="12"/>
  <c r="C113" i="12"/>
  <c r="C112" i="12"/>
  <c r="C111" i="12"/>
  <c r="C110" i="12"/>
  <c r="C109" i="12"/>
  <c r="C108" i="12"/>
  <c r="C107" i="12"/>
  <c r="C106" i="12"/>
  <c r="C105" i="12"/>
  <c r="C104" i="12"/>
  <c r="C103" i="12"/>
  <c r="C102" i="12"/>
  <c r="C101" i="12"/>
  <c r="C100" i="12"/>
  <c r="C99" i="12"/>
  <c r="C98" i="12"/>
  <c r="C97" i="12"/>
  <c r="C96" i="12"/>
  <c r="C95" i="12"/>
  <c r="C94" i="12"/>
  <c r="C93" i="12"/>
  <c r="C92" i="12"/>
  <c r="C91" i="12"/>
  <c r="C90" i="12"/>
  <c r="C89" i="12"/>
  <c r="C88" i="12"/>
  <c r="C87" i="12"/>
  <c r="C86" i="12"/>
  <c r="C85" i="12"/>
  <c r="C84" i="12"/>
  <c r="C83" i="12"/>
  <c r="C82" i="12"/>
  <c r="C81" i="12"/>
  <c r="C80" i="12"/>
  <c r="C79" i="12"/>
  <c r="C78" i="12"/>
  <c r="B9" i="11"/>
  <c r="B8" i="11"/>
  <c r="B7" i="11"/>
  <c r="B6" i="11"/>
  <c r="B5" i="11"/>
  <c r="B4" i="11"/>
  <c r="B3" i="11"/>
  <c r="B2" i="11"/>
  <c r="B10" i="11" l="1"/>
</calcChain>
</file>

<file path=xl/sharedStrings.xml><?xml version="1.0" encoding="utf-8"?>
<sst xmlns="http://schemas.openxmlformats.org/spreadsheetml/2006/main" count="4438" uniqueCount="822">
  <si>
    <t>Betim</t>
  </si>
  <si>
    <t>Brumadinho</t>
  </si>
  <si>
    <t>Caeté</t>
  </si>
  <si>
    <t>Contagem</t>
  </si>
  <si>
    <t>Ibirité</t>
  </si>
  <si>
    <t>Igarapé</t>
  </si>
  <si>
    <t>Itaguara</t>
  </si>
  <si>
    <t>Itatiaiuçu</t>
  </si>
  <si>
    <t>Sabará</t>
  </si>
  <si>
    <t>Sarzedo</t>
  </si>
  <si>
    <t>Vespasiano</t>
  </si>
  <si>
    <t>Belo Horizonte</t>
  </si>
  <si>
    <t>Lagoa Santa</t>
  </si>
  <si>
    <t>Mário Campos</t>
  </si>
  <si>
    <t>Mateus Leme</t>
  </si>
  <si>
    <t>Nova Lima</t>
  </si>
  <si>
    <t>Nova União</t>
  </si>
  <si>
    <t>Ribeirão das Neves</t>
  </si>
  <si>
    <t>Rio Acima</t>
  </si>
  <si>
    <t>Santa Luzia</t>
  </si>
  <si>
    <t>São Joaquim de Bicas</t>
  </si>
  <si>
    <t>Oliveira</t>
  </si>
  <si>
    <t>Pequi</t>
  </si>
  <si>
    <t>Piracema</t>
  </si>
  <si>
    <t>Bonfim</t>
  </si>
  <si>
    <t>Fortuna de Minas</t>
  </si>
  <si>
    <t>Itaúna</t>
  </si>
  <si>
    <t>Moeda</t>
  </si>
  <si>
    <t>Pará de Minas</t>
  </si>
  <si>
    <t>Prudente de Morais</t>
  </si>
  <si>
    <t>Sete Lagoas</t>
  </si>
  <si>
    <t>Caetanópolis</t>
  </si>
  <si>
    <t>Carmo do Cajuru</t>
  </si>
  <si>
    <t>Carmópolis de Minas</t>
  </si>
  <si>
    <t>Conceição do Pará</t>
  </si>
  <si>
    <t>Jeceaba</t>
  </si>
  <si>
    <t>Jequitibá</t>
  </si>
  <si>
    <t>Onça de Pitangui</t>
  </si>
  <si>
    <t>Ouro Preto</t>
  </si>
  <si>
    <t>Piedade dos Gerais</t>
  </si>
  <si>
    <t>Região</t>
  </si>
  <si>
    <t>Prefeitura Municipal</t>
  </si>
  <si>
    <t>COPASA</t>
  </si>
  <si>
    <t>-</t>
  </si>
  <si>
    <t>FUNASA</t>
  </si>
  <si>
    <t>Objeto</t>
  </si>
  <si>
    <t>Título</t>
  </si>
  <si>
    <t>Data Início</t>
  </si>
  <si>
    <t>Data Fim</t>
  </si>
  <si>
    <t>SANEAMENTO INTEGRADO E URBANIZACAO - BAIRRO ALTO DA BOA VISTA</t>
  </si>
  <si>
    <t>ELABORACAO DE PROJETOS PARA ESTABILIZACAO DE ENCOSTAS</t>
  </si>
  <si>
    <t>OBRAS DE CONTENCAO DE ENCOSTAS NO MUNICIPIO DE BETIM - INTERVENCAO EM SETORES DE RISCO ALTO/MUITO ALTO</t>
  </si>
  <si>
    <t>Em Execução</t>
  </si>
  <si>
    <t>Código PNSH</t>
  </si>
  <si>
    <t>Vazão (L/s)</t>
  </si>
  <si>
    <t>Fonte dos recursos financeiros</t>
  </si>
  <si>
    <t>Ampliação do Sistema Integrado Paraopeba</t>
  </si>
  <si>
    <t>Rio Paraopeba</t>
  </si>
  <si>
    <t>Obras</t>
  </si>
  <si>
    <t>Operador</t>
  </si>
  <si>
    <t>MG-044</t>
  </si>
  <si>
    <t>Rio das Velhas</t>
  </si>
  <si>
    <t>Estudo de Concepção/Viabilidade</t>
  </si>
  <si>
    <t>Em andamento</t>
  </si>
  <si>
    <t>Não foi solicitado</t>
  </si>
  <si>
    <t>Após a implantação das obras da 1ª Etapa, a 2ª Etapa, a ser implantada pela COPASA, prevê a ampliação da barragem implantada no acordo para segurança hídrica. A partir de estudos preliminares, a barragem deverá totalizar um volume de 95,6 hm³ (regularizando a vazão captada em 9 m³/s e ampliando o residual para 50% do Q7,10).</t>
  </si>
  <si>
    <t>REGIME DIFERENCIADO DE CONTRATAÇÕES Nº 011/2021 - OBRAS E INFRAESTRUTURA</t>
  </si>
  <si>
    <t>Execução das obras e serviços de drenagem pluvial da rua professora maria Carolina Campos</t>
  </si>
  <si>
    <t>LICITAÇÃO SMOBI 001/2021 -TP</t>
  </si>
  <si>
    <t>https://prefeitura.pbh.gov.br/obras-e-infraestrutura/licitacao/tomada-de-preco-001-2021</t>
  </si>
  <si>
    <t>Apoio técnico ao gerenciamento das obras de intervenções e complementações de tratamento de fundo de vale das bacias de detenção dos Córregos Jatobá e Olaria</t>
  </si>
  <si>
    <t>PREGÃO ELETRÔNICO Nº 001/2021 - OBRAS E INFRAESTRUTURA</t>
  </si>
  <si>
    <t>https://prefeitura.pbh.gov.br/obras-e-infraestrutura/licitacao/pregao-eletronico-001-2021</t>
  </si>
  <si>
    <t>REGIME DIFERENCIADO DE CONTRATAÇÕES Nº 036/2020 - OBRAS E INFRAESTRUTURA</t>
  </si>
  <si>
    <t>https://prefeitura.pbh.gov.br/obras-e-infraestrutura/licitacao/regime-diferenciado-de-contratacao-036-2020</t>
  </si>
  <si>
    <t>Contratação de obras e serviços de otimização do sistema de macrodrenagem dos córregos Vilarinho, Nado e Ribeirão Isidoro (TR 10 anos) para a implantação dos reservatórios profundos Vilarinho 2 e Nado 1 e mitigação das inundações recorrentes na Av. Vilarinho e Rua Dr. Àlvaro Camargos.</t>
  </si>
  <si>
    <t>REGIME DIFERENCIADO DE CONTRATAÇÕES Nº 039/2020 - OBRAS E INFRAESTRUTURA</t>
  </si>
  <si>
    <t>https://prefeitura.pbh.gov.br/obras-e-infraestrutura/licitacao/regime-diferenciado-de-contratacao-039-2020</t>
  </si>
  <si>
    <t>Contratação de empresa para construção de drenagens nas Ruas Dr. Melo Viana e Manoel de Freitas Marques neste município de Bonfim, conforme edital e seus anexo</t>
  </si>
  <si>
    <t>https://www.prefeiturabonfim.mg.gov.br/licitacoes</t>
  </si>
  <si>
    <t>TP - 8/2022</t>
  </si>
  <si>
    <t>Ampliação do Sistema Produtor de Caeté</t>
  </si>
  <si>
    <t>1 poço profundo</t>
  </si>
  <si>
    <t>Subterrâneo</t>
  </si>
  <si>
    <t>Projeto Executivo</t>
  </si>
  <si>
    <t>Concluído</t>
  </si>
  <si>
    <t>Ampliação do SAA de Carmo do Cajuru</t>
  </si>
  <si>
    <t>Ampliação da captação do Rio Pará e da ETA</t>
  </si>
  <si>
    <t>Rio Pará</t>
  </si>
  <si>
    <t>Projeto básico</t>
  </si>
  <si>
    <t>TP 001 2022 – Contratação de empresa para a execução de serviços de obra remanescente para Construção de Rede de Abastecimento de Água nos Povoados Chácara e Limas no município de Carmópolis de Minas, conforme Convênio assinado entre o município e a FUNASA.</t>
  </si>
  <si>
    <t>Contratação de empresa para a execução de serviços de obra remanescente para Construção de Rede de Abastecimento de Água nos Povoados Chácara e Limas no município de Carmópolis de Minas, conforme Convênio assinado entre o município e a FUNASA, em conformidade com o constante no Projeto Básico e seus anexos, incluindo o fornecimento de materiais, equipamentos e mão- de- obra.</t>
  </si>
  <si>
    <t>TP 002 2021 REDE DE ABASTECIMENTO DE ÁGUA</t>
  </si>
  <si>
    <t>Contratação de empresa de engenharia para execução de serviços da obra remanescente para Construção de Rede de Abastecimento de Água nos Povoados Chácara e Limas em Carmópolis de Minas, conforme convênio assinado entre o Município e a FUNASA.</t>
  </si>
  <si>
    <t>https://carmopolisdeminas.mg.gov.br/licitacoes/?numero=&amp;ano=Todos&amp;categoria=Todas&amp;modalidades=Todas&amp;unidade=Todas&amp;status_da_licita%C3%A7%C3%A3o=Todos&amp;numero_do_processo_administrativo=&amp;data_limite=&amp;keyword=%C3%A1gua&amp;ordenarpor=ID-desc</t>
  </si>
  <si>
    <t>A presente licitação tem por objeto REGISTRO DE PREÇOS PARA EVENTUAL AQUISIÇÃO DE TUBOS E MANILHAS DE CONCRETO PARA MANUTENÇÃO E READEQUAÇÃO DO SISTEMA DE DRENAGEM DE AGUAS PLUVIAIS URBANAS E RURAIS AO LONGO DE TODA EXTENSÃO DO MUNICIPIO DE FORTUNA DE MINAS PARA ATENDER A DEMANDA DA SECRETARIA MUNICIPAL DE OBRAS, DESENVOLVIMENTO SUSTENTÁVEL, AGRICULTURA, MEIO AMBIENTE E AGUAMINAS conforme descrito e especificado no Termo de Referência – anexo II, deste instrumento convocatório.</t>
  </si>
  <si>
    <t>PROCESSO LICITATÓRIO Nº 62/2021</t>
  </si>
  <si>
    <t>https://fortunademinas.mg.gov.br/processo-licitatorio-no-62-2021/#more-2054</t>
  </si>
  <si>
    <t>Ampliação do SAA de Ibirité</t>
  </si>
  <si>
    <t>O projeto consiste na ampliação da rede de distribuição, com implantação de 30,6 km de adutoras de água tratada, 1.529 ligações prediais, 1,2 km de adutoras, quatro estaçõe elevatórias e quatro reservatórios de água</t>
  </si>
  <si>
    <t>PAC/FIN CEF</t>
  </si>
  <si>
    <t>Contratação de empresa especializada, sob-regime de empreitada por preço unitário, para a execução de obra de Drenagem Urbana na Rua Peroba, compreendendo os trechos da Av. das Acácias, Rua Antônio Germano e Rua Flor de Maio ? Bairro Colorado, Ibirité/MG.</t>
  </si>
  <si>
    <t>Número do processo administrativo: 004/2022</t>
  </si>
  <si>
    <t>https://www.ibirite.mg.gov.br/detalhe-da-licitacao/info/tp-2-2022/20714</t>
  </si>
  <si>
    <t>Ampliação do SAA de Igarapé</t>
  </si>
  <si>
    <t>MG-008</t>
  </si>
  <si>
    <t>O projeto consiste na ampliação do atendimento da sede e de outros bairros, com novas estações elevatórias, adutoras de água tratada, novos reservatórios e ligações prediais. Para a sede, a nova estação elevatória terá capacidade de 182 L/s, 9,9 km de adutoras e um reservatório apoiado de 1.300 m³.</t>
  </si>
  <si>
    <t>Contratação de empresa especializada para execução de drenagem da Rua Carlinda Francisca de Oliveira no bairro Jardim das Roseiras, conforme especificado no Projeto Básico, Anexo I do Edital</t>
  </si>
  <si>
    <t>TP - 9/2022</t>
  </si>
  <si>
    <t>https://www.igarape.mg.gov.br/licitacoes</t>
  </si>
  <si>
    <t>CC - 1/2022</t>
  </si>
  <si>
    <t>Contratação de empresa especializada para execução de drenagem pluvial em diversos logradouros no Município de Igarapé/MG, no prazo de 12 (doze) meses, conforme especificado no Projeto Básico, Anexo I do Edital.</t>
  </si>
  <si>
    <t>Córrego Cachoeira</t>
  </si>
  <si>
    <t>Recursos Próprios</t>
  </si>
  <si>
    <t>Contratação eventual e futura de empresa especializada para prestação de serviços de elaboração de Levantamentos Planialtimétricos (Topografia), Geotecnia, Projetos de Infraestrutura (via urbana, rural, drenagem), Projetos de Edificação, Projetos Complementares, Gerenciamento, Fiscalização e Apoio Administrativo, atendendo às necessidades das Secretarias Municipais de Itaguara/MG.</t>
  </si>
  <si>
    <t>Concorrência Pública - Nº da Licitação 2/2021 - Nº do Edital 2/2021 - Nº do Processo 84/2021</t>
  </si>
  <si>
    <t>https://www.itaguara.mg.gov.br/portal/editais/0/1/1086/</t>
  </si>
  <si>
    <t>Registro de preços  para a compra (art. 6º, III da Lei nº 8.666, de 21 de junho de 1993 ) de materiais para ampliação e manutenção de sistemas de drenagem pluvial , para fornecimento parcelado, para atender as demandas da Secretaria Municipal de Infraestrutura e Urbanismo, com itens para ampla concorrência (01, 03, 05 e 07) e os demais exclusivamente para participação de microempresas ? ME, empresas de pequeno porte ? EPP ou equiparadas, observados os prazos máximos para fornecimento, as especificações técnicas e parâmetros mínimos de desempenho e qualidade definidos nos termos e condições descritos e especificados neste edital, em especial no termo de referência (Anexo I)?.</t>
  </si>
  <si>
    <t>Pregão Eletrônico -Registro de Preços - Lei 8666/1993 e Lei 10520/2002 - Número do processo administrativo: 184 - Número da licitação: 103/2022</t>
  </si>
  <si>
    <t>https://www.itatiaiucu.mg.gov.br/detalhe-da-licitacao/info/perp-103-2022/81222</t>
  </si>
  <si>
    <t>https://www.jeceaba.mg.gov.br/jeceaba/index.php/licitacoes</t>
  </si>
  <si>
    <t>https://app.rios.org.br/index.php/s/WKXCATnjDcnmkem/download?path=%2Fjequitiba-mg&amp;files=P6_Jequitib%C3%A1_Resumo%20Executivo_VF_27.01.2021.pdf</t>
  </si>
  <si>
    <t>Ampliação do SAA de Lagoa Santa</t>
  </si>
  <si>
    <t>O projeto consiste na ampliação do Sistema Vila Maria construção de novas adutoras, estações elevatórias e ampliação da rede de distribuição e atendimento de outros dois bairros, Aeronautas e Várzea.</t>
  </si>
  <si>
    <t>CONTRATAÇÃO DE EMPRESA DE ENGENHARIA/ARQUITETURA PARA PRESTAÇÃO DE SERVIÇOS DE ELABORAÇÃO DE LEVANTAMENTOS PLANIALTIMÉTRICOS  TOPOGRAFIA), GEOTECNIA, PROJETOS DE INFRAESTRUTURA (VIA URBANA E RURAL, DRENAGEM), PROJETOS DE EDIFICAÇÃO, PROJETOS COMPLEMENTARES, GERENCIAMENTO, FISCALIZAÇÃO E APOIO ADMINISTRATIVO.</t>
  </si>
  <si>
    <t>Número da licitação: 9/2021 - Número do processo administrativo: 043/2021 - Modalidade da licitação: Pregão presencial</t>
  </si>
  <si>
    <t>https://www.mariocampos.mg.gov.br/detalhe-da-licitacao/info/pp-9-2021/6</t>
  </si>
  <si>
    <t>TRATAMENTO DA ÁGUA DE ABASTECIMENTO PÚBLICO</t>
  </si>
  <si>
    <t>Estruturar o Município de Itatiaiuçu para não ser lançado o esgoto sanitário a uma disposição final indevida, de modo contínuo e higienicamente seguro para população e um tratamento adequado para não ser lançado de forma inapta no curso d'água.</t>
  </si>
  <si>
    <t xml:space="preserve">Corpo Hídrico </t>
  </si>
  <si>
    <t>Rio Veloso</t>
  </si>
  <si>
    <t>CONTRATO Nº. 0106- 2022 - CONTRATAÇÃO DE EMPRESA PARA EXECUÇÃO DE OBRAS DE DRENAGEM NA RUA QUINTINO BAUCAÍUVA - BOA VISTA - NOVA LIMA -MG (SEMOS) - TERRAES INFRAESTRUTURA E CONSTRUÇÕES EIRELLI</t>
  </si>
  <si>
    <t>PRIMEIRA ATA 039-21 - contratação de empresa para execução de redes de Drenagem na rua Lincoln Tolentino e na Rua Vitória – Chácara dos Cristais – Nova Lima/MG</t>
  </si>
  <si>
    <t>TP - 6/2020</t>
  </si>
  <si>
    <t>Homologada</t>
  </si>
  <si>
    <t>https://www.novauniao.mg.gov.br/licitacoes</t>
  </si>
  <si>
    <t>Ampliação do SAA de Oliveira - Ampliação Captação</t>
  </si>
  <si>
    <t>Ampliação do SAA de Oliveira - Ampliação ETA</t>
  </si>
  <si>
    <t>Barragem Córrego dos Bois</t>
  </si>
  <si>
    <t>Ampliar a captação do Rio Jacaré, que atualmente é utilizada de forma emergencial, de 50 l/s para 100 l/s, mais a construção de trecho de adutoras independentes do trecho que atualmente utiliza a adutora da captação do Córrego dos Bois até a ETA. Segunda e terceira fases da captação do Rio Jacaré.</t>
  </si>
  <si>
    <t>Ampliação da ETA</t>
  </si>
  <si>
    <t xml:space="preserve">Barragem a montante da captação do Córrego dos Bois para regularização da vazão. 46 hectares de área inundada e capacidade para manter a regularização da vazão por 4 meses </t>
  </si>
  <si>
    <t>Rio Jacaré</t>
  </si>
  <si>
    <t>Recurso externo</t>
  </si>
  <si>
    <t>Córrego dos Bois</t>
  </si>
  <si>
    <t>AMPLIACAO DO SAA NO MUNICIPIO DE OLIVEIRA</t>
  </si>
  <si>
    <t>SAAE</t>
  </si>
  <si>
    <t>OBRAS DE CONTENCAO DE ENCOSTAS NO MUNICIPIO DE OURO PRETO - INTERVENCAO EM SETORES DE RISCO ALTO/MUITO ALTO</t>
  </si>
  <si>
    <t>Ampliação do SAA de Ouro Preto</t>
  </si>
  <si>
    <t>Construção de 4 a 8 poços</t>
  </si>
  <si>
    <t>Ampliação do Sistema Produtor de Pequi</t>
  </si>
  <si>
    <t>Construção de 1 poço - P05 - Concesso II</t>
  </si>
  <si>
    <t>Processo nº 0087/2022  - Modalidade nº PREGÃO 041/2022</t>
  </si>
  <si>
    <t>https://www.piedadedosgerais.mg.gov.br/pagina/13493/Licita%C3%A7%C3%B5es/2022</t>
  </si>
  <si>
    <t>Ampliação do SAA de Piracema</t>
  </si>
  <si>
    <t>Ampliação da ETA para desativação do Poço Manoel Sampaio</t>
  </si>
  <si>
    <t>https://www.prudentedemorais.mg.gov.br/licitacao/index.php?idStatusLicitacao=&amp;idModalidade=&amp;dataAberturaInicio=&amp;dataAberturaFim=&amp;ano=&amp;numero=&amp;objeto=drenagem&amp;pesquisaAvancada=1</t>
  </si>
  <si>
    <t>Tomada de Preços 0006/2020</t>
  </si>
  <si>
    <t>TP 02/2020</t>
  </si>
  <si>
    <t>AMPLIACAO DO SAA NA SEDE MUNICIPAL</t>
  </si>
  <si>
    <t>AMPLIACAO DO SES NA SEDE MUNICIPAL - BAIRROS FRANCISCADRIANGELA, LIBERDADE E ADJACENCIAS</t>
  </si>
  <si>
    <t>Drenagem</t>
  </si>
  <si>
    <t>Reforma da ETE Conquista</t>
  </si>
  <si>
    <t>ETE Pará dos Vilelas</t>
  </si>
  <si>
    <t>ETE Aroeiras</t>
  </si>
  <si>
    <t>Sistema de Abastecimento de água</t>
  </si>
  <si>
    <t>Em execução</t>
  </si>
  <si>
    <t>Projeto Básico</t>
  </si>
  <si>
    <t>Córrego Conquistinha</t>
  </si>
  <si>
    <t>Ribeirão Conquista</t>
  </si>
  <si>
    <t>Córrego Aroeira</t>
  </si>
  <si>
    <t>Prefeitura e SAAE</t>
  </si>
  <si>
    <t>Canalização do Córrego Barreirinho - Vilas Primavera e Águia Dourada</t>
  </si>
  <si>
    <t>Córrego Barreirinho - Afluente do Ribeirão Ibirité.</t>
  </si>
  <si>
    <t>Ampliação do Sistema Produtor de Rio Acima</t>
  </si>
  <si>
    <t>1 poço novo na Vila Duarte</t>
  </si>
  <si>
    <t>OBRAS DE CONTENCAO DE ENCOSTAS NO MUNICIPIO DE SABARA - INTERVENCAO EM SETORES DE RISCO ALTO/MUITO ALTO</t>
  </si>
  <si>
    <t>OBRAS DE CONTENCAO DE ENCOSTAS NO MUNICIPIO DE SANTA LUZIA - INTERVENCAO EM SETORES DE RISCO ALTO/MUITO ALTO</t>
  </si>
  <si>
    <t>Contratação de empresa especializada para execução de obra de restauração arquitetônica, artística e paisagismo, drenagem pluvial, instalações elétricas e instalações complementares no Beco do Bonfim, localizado no Centro Histórico do Município de Santa Luzia/MG</t>
  </si>
  <si>
    <t>TOMADA DE PREÇO – EDITAL Nº 01/2021</t>
  </si>
  <si>
    <t>CONTRATAÇÃO EVENTUAL E FUTURA DE EMPRESA ESPECIALIZADA PARA PRESTAÇÃO DE SERVIÇOS DE ELABORAÇÃO DE LEVANTAMENTOS PLANIALTIMÉTRICOS (TOPOGRAFIA), GEOTECNIA, PROJETO DE INFRAESTRUTURA (VIA URBANA, RURAL, DRENAGEM), PROJETO DE EDIFICAÇÃO, PROJETOS</t>
  </si>
  <si>
    <t>CO - 1/2022</t>
  </si>
  <si>
    <t>https://www.saojoaquimdebicas.mg.gov.br/licitacoes</t>
  </si>
  <si>
    <t>AMPLIACAO DO SES NO MUNICIPIO DE SARZEDO</t>
  </si>
  <si>
    <t>AMPLIACAO DO SISTEMA DE ESGOTAMENTO SANITARIO DA SEDE MUNICIPAL</t>
  </si>
  <si>
    <t>IMPLANTACAO E AMPLIACAO DE SISTEMAS DE DRENAGEM URBANA SUSTENTAVEL E DE MANEJO DE AGUAS PLUVIAIS NOS BAIRROS ELDORADO E HONORINA PONTES; COM IMPLANTACAO DE BARRAGEM DE AMORTECIMENTO/ CONTENCAO DE CHEIAS, REDE DE CONDUCAO E CAPTACAO DE AGUAS PLUVIAIS NAS RUAS ADJACENTES.</t>
  </si>
  <si>
    <t>Ampliação SAA de Vespasiano</t>
  </si>
  <si>
    <t>Finalização da ampliação da rede de distribuição no Bairro Angicos, com 12,4 km de rede de distribuição, 490 ligações prediais, 3,8 km de adutoras de água tratada, elevatórias de água tratada e quatro novos reservatórios.</t>
  </si>
  <si>
    <t>CONTRATAÇÃO DE EMPRESA ESPECIALIZADA PARA EXECUÇÃO DE DRENAGEM DA RUA SANTANA, NO BAIRRO FAGUNDES COM FORNECIMENTO DE MATERIAL, MÃO DE OBRA E EQUIPAMENTOS NECESSÁRIOS</t>
  </si>
  <si>
    <t>http://api.conectbr.com.br/Licitacao/Busca/?token=7QtufLfaQhu1G69Hfil2vw==&amp;amp</t>
  </si>
  <si>
    <t>TOMADA DE PREÇOS Nº 005 / Ano 2022</t>
  </si>
  <si>
    <t>CM</t>
  </si>
  <si>
    <t>RM</t>
  </si>
  <si>
    <t>DM</t>
  </si>
  <si>
    <t>Implantação de nova captação no Rio Pará para substituir a captação do Rio Paraopeba que ficou inoperante devido ao rompimento da barragem da Vale em Brumadinho</t>
  </si>
  <si>
    <t>Fundação Renova</t>
  </si>
  <si>
    <t>Memorando.SEINFRA/SUBINFRA.nº 17/2022</t>
  </si>
  <si>
    <t>Fonte da Informação</t>
  </si>
  <si>
    <t>SEPLAG/MG</t>
  </si>
  <si>
    <t>SEINFRA/MG</t>
  </si>
  <si>
    <t>Ano Início</t>
  </si>
  <si>
    <t>Ofício SEPLAG/RAM - CB nº. 106/2022</t>
  </si>
  <si>
    <t>Referência da Informação</t>
  </si>
  <si>
    <t>Extensão (km)</t>
  </si>
  <si>
    <t>Descrição</t>
  </si>
  <si>
    <t>Observação</t>
  </si>
  <si>
    <t>Fase</t>
  </si>
  <si>
    <t>Plano</t>
  </si>
  <si>
    <t>Situação</t>
  </si>
  <si>
    <t>Paraopeba e Caetanópolis</t>
  </si>
  <si>
    <t>Programa emergencial para o abastecimento de água através de poços.</t>
  </si>
  <si>
    <t>Estudos e projetos para a implantação de um sistema de tratamento complementar com Pré e Pós-tratamento</t>
  </si>
  <si>
    <t>Obrigações de pagar da Vale S.A. (TAC Segurança Hídrica): Está prevista a obrigação de pagar de R$ 2.050.000.000,00 (dois bilhões e cinquenta milhões de reais) para a operacionalização e execução de Projetos de Segurança Hídrica, a serem geridos pelo Poder Executivo Estadual, sendo de propriedade do Governo do Estado de Minas Gerais as intervenções realizadas deles decorrentes. Tais projetos foram definidos através de Termo de Compromisso (TAC Segurança Hídrica) no qual a Vale assumiu o compromisso de realizar estudos de viabilidade técnica-ambiental de intervenções estruturantes que garantam o atendimento à demanda hídrica atual da RMBH, correspondente a 15.000 L/s, bem como a construção de projetos básicos de engenharia das intervenções estruturantes selecionadas a partir de critérios técnicos estabelecidos nos estudos de viabilidade.</t>
  </si>
  <si>
    <t xml:space="preserve">Obrigações de pagar da Vale S.A. (TAC Água): A Vale se obrigou a tomar ações de caráter emergencial e de contribuição para a resiliência hídrica da RMBH, atualmente em execução conforme cronogramas aprovados pela COPASA e com acompanhamento de auditoria independente e do Ministério Público de Minas Gerais.  </t>
  </si>
  <si>
    <t>Obras de poços, reservação complementar e redundância</t>
  </si>
  <si>
    <t>Nova Lima e Raposos</t>
  </si>
  <si>
    <t>Não Iniciadas</t>
  </si>
  <si>
    <t>Córrego Ferrugem</t>
  </si>
  <si>
    <t>Volume (hm³)</t>
  </si>
  <si>
    <t>Categoria</t>
  </si>
  <si>
    <t>Abastecimento de Água</t>
  </si>
  <si>
    <t>Saneamento Básico</t>
  </si>
  <si>
    <t>Drenagem Urbana</t>
  </si>
  <si>
    <t>Construção de 3 bacias de detenção no Córrego Ferrugem, sendo duas em Contagem e uma em Belo Horizonte que irão reter aproximadamente 750 mil metros cúbicos de água, reduzindo o volume que desagua no Arrudas e os riscos de alagamento na região da Tereza Cristina.</t>
  </si>
  <si>
    <t>Córrego Riacho das Pedras</t>
  </si>
  <si>
    <t>Rio Paraopeba e Rio das Velhas</t>
  </si>
  <si>
    <t>Resumo Executivo do Atlas Águas (ANA, 2021)</t>
  </si>
  <si>
    <t>MG-RM-CPT-001</t>
  </si>
  <si>
    <t>Proposição Atlas Águas</t>
  </si>
  <si>
    <t>MG-SE-POC-063</t>
  </si>
  <si>
    <t>Infraestrutura Recomendada</t>
  </si>
  <si>
    <t>Percentual de Execução</t>
  </si>
  <si>
    <t>MG-RM-BAR-002</t>
  </si>
  <si>
    <t>MG-SE-CPT-019</t>
  </si>
  <si>
    <t>MG-RM-POC-031</t>
  </si>
  <si>
    <t>MG-RM-SAA-048</t>
  </si>
  <si>
    <t>MG-RM-POC-052</t>
  </si>
  <si>
    <t>Barragem do Sistema Integrado Rio das Velhas (2ª etapa)</t>
  </si>
  <si>
    <t>Barragem do Sistema Integrado Rio das Velhas (1ª etapa)</t>
  </si>
  <si>
    <t>Idealizado</t>
  </si>
  <si>
    <t>Data de Referência do Orçamento</t>
  </si>
  <si>
    <t>Inventário do Atlas Águas</t>
  </si>
  <si>
    <t>Abastecimento de Água - Distribuição</t>
  </si>
  <si>
    <t>MDR</t>
  </si>
  <si>
    <t>Latitude</t>
  </si>
  <si>
    <t>Longitude</t>
  </si>
  <si>
    <t>Código</t>
  </si>
  <si>
    <t>MDR, Prefeitura</t>
  </si>
  <si>
    <t>https://formulariopainel.mdr.gov.br/instrumentos/1-39721</t>
  </si>
  <si>
    <t>https://formulariopainel.mdr.gov.br/instrumentos/1-40567</t>
  </si>
  <si>
    <t>AMPLIACAO DO SES NOS DISTRITOS DE RANCHO NOVO- ANTONIO DOS SANTOS- PENEDIA E MORRO VERMELHO</t>
  </si>
  <si>
    <t>https://formulariopainel.mdr.gov.br/instrumentos/1-40935</t>
  </si>
  <si>
    <t>SANEAMENTO INTEGRADO NA BACIA DO CORREGO BONSUCESSO</t>
  </si>
  <si>
    <t>https://formulariopainel.mdr.gov.br/instrumentos/1-40932</t>
  </si>
  <si>
    <t>DRENAGEM URBANA SUSTENTAVEL NOS CORREGOS JATOBA E OLARIA</t>
  </si>
  <si>
    <t>https://formulariopainel.mdr.gov.br/instrumentos/1-40930</t>
  </si>
  <si>
    <t>https://formulariopainel.mdr.gov.br/instrumentos/1-39025</t>
  </si>
  <si>
    <t>OBRAS DE CONTENCAO DE ENCOSTAS EM AREAS DE RISCO EM BELO HORIZONTE/MG</t>
  </si>
  <si>
    <t>https://formulariopainel.mdr.gov.br/instrumentos/1-39023</t>
  </si>
  <si>
    <t>OBRAS DE CONTENCAO DE ENCOSTAS NO MUNICIPIO DE BELO HORIZONTE - INTERVENCAO EM SETORES DE RISCO ALTO/MUITO ALTO</t>
  </si>
  <si>
    <t>https://formulariopainel.mdr.gov.br/instrumentos/1-52381</t>
  </si>
  <si>
    <t>REQUALIFICACAO URBANA DO RIBEIRAO ARRUDAS - 2ª ETAPA</t>
  </si>
  <si>
    <t>https://formulariopainel.mdr.gov.br/instrumentos/1-41708</t>
  </si>
  <si>
    <t>https://formulariopainel.mdr.gov.br/instrumentos/1-52382</t>
  </si>
  <si>
    <t>OBRAS DE CONTENCAO DE ENCOSTAS NO MUNICIPIO DE CONTAGEM - INTERVENCAO EM SETORES DE RISCO ALTO/MUITO ALTO</t>
  </si>
  <si>
    <t>https://formulariopainel.mdr.gov.br/instrumentos/1-52383</t>
  </si>
  <si>
    <t>OBRAS DE CONTENCAO DE ENCOSTAS NO MUNICIPIO DE IBIRITE - INTERVENCAO EM SETORES DE RISCO ALTO/MUITO ALTO</t>
  </si>
  <si>
    <t>https://formulariopainel.mdr.gov.br/instrumentos/1-52392</t>
  </si>
  <si>
    <t>OBRAS DE CONTENCAO DE ENCOSTAS NO MUNICIPIO DE NOVA LIMA - INTERVENCAO EM SETORES DE RISCO ALTO/MUITO ALTO</t>
  </si>
  <si>
    <t>https://formulariopainel.mdr.gov.br/instrumentos/1-52396</t>
  </si>
  <si>
    <t>https://formulariopainel.mdr.gov.br/instrumentos/1-52399</t>
  </si>
  <si>
    <t>https://formulariopainel.mdr.gov.br/instrumentos/1-52400</t>
  </si>
  <si>
    <t>MACRODRENAGEM NO BAIRRO DAS INDUSTRIAS</t>
  </si>
  <si>
    <t>https://formulariopainel.mdr.gov.br/instrumentos/1-54327</t>
  </si>
  <si>
    <t>https://formulariopainel.mdr.gov.br/instrumentos/1-56213</t>
  </si>
  <si>
    <t>https://formulariopainel.mdr.gov.br/instrumentos/1-52663</t>
  </si>
  <si>
    <t>https://formulariopainel.mdr.gov.br/instrumentos/1-52623</t>
  </si>
  <si>
    <t>SANEAMENTO INTEGRADO NA BACIA DO CORREGO DO NADO - SUB-BACIAS LAREIRA E MARIBONDO</t>
  </si>
  <si>
    <t>https://formulariopainel.mdr.gov.br/instrumentos/1-41285</t>
  </si>
  <si>
    <t>DRENAGEM - AMPLIACAO DA SECAO- ADEQUACAO DAS DECLIVIDADES- PARQUE LINEAR - BACIAS DOS CORREGOS PAMPULHA- ONCA E CACHOERINHA</t>
  </si>
  <si>
    <t>https://formulariopainel.mdr.gov.br/instrumentos/1-41704</t>
  </si>
  <si>
    <t>DRENAGEM - AMPLIACAO DA CALHA E RESERVATORIOS DE AMORTECIMENTO - BACIA DO CORREGO RIACHO DAS PEDRAS</t>
  </si>
  <si>
    <t>https://formulariopainel.mdr.gov.br/instrumentos/1-41709</t>
  </si>
  <si>
    <t>DRENAGEM URBANA SUSTENTAVEL - MACRODRENAGEM NO CORREGO TUNEL CAMAROES</t>
  </si>
  <si>
    <t>https://formulariopainel.mdr.gov.br/instrumentos/1-41284</t>
  </si>
  <si>
    <t>AMPLIACAO DO SAA NA SEDE MUNICIPAL - SISTEMAS JARDIM DAS ROSAS, DURVAL DE BARROS, IBIRITE CENTRAL E AREA DE INFLUENCIA DO RESERVATORIO DA ETA</t>
  </si>
  <si>
    <t>https://formulariopainel.mdr.gov.br/instrumentos/1-52585</t>
  </si>
  <si>
    <t>AMPLIACAO DO SES DA SEDE MUNICIPAL</t>
  </si>
  <si>
    <t>https://formulariopainel.mdr.gov.br/instrumentos/1-54149</t>
  </si>
  <si>
    <t>AMPLIACAO DO SES NO MUNICIPIO DE MATEUS LEME</t>
  </si>
  <si>
    <t>https://formulariopainel.mdr.gov.br/instrumentos/1-57551</t>
  </si>
  <si>
    <t>https://formulariopainel.mdr.gov.br/instrumentos/1-57555</t>
  </si>
  <si>
    <t>IMPLANTACAO DA MACRODRENAGEM DO COMPLEXO  MARACANA</t>
  </si>
  <si>
    <t>https://formulariopainel.mdr.gov.br/instrumentos/1-57667</t>
  </si>
  <si>
    <t>ELABORACAO DE ESTUDOS E PROJETOS DE SANEAMENTO AMBIENTAL INTEGRADO PARA REDUCAO DOS RISCOS DE INUNDACAO EM BELO HORIZONTE</t>
  </si>
  <si>
    <t>https://formulariopainel.mdr.gov.br/instrumentos/1-57672</t>
  </si>
  <si>
    <t>IMPLANTACAO DE MACRODRENAGEM NO CORREGO CACHOEIRINHA</t>
  </si>
  <si>
    <t>https://formulariopainel.mdr.gov.br/instrumentos/1-57796</t>
  </si>
  <si>
    <t>ESTUDOS E PROJETOS DE MACRODRENAGEM URBANA NO MUNICIPIO DE BELO HORIZONTE</t>
  </si>
  <si>
    <t>https://formulariopainel.mdr.gov.br/instrumentos/1-57798</t>
  </si>
  <si>
    <t>CONSTRUCAO DE UMA BACIA DE DETENCAO NO CORREGO SAO FRANCISCO NO MUNICIPIO DE BELO HORIZONTE</t>
  </si>
  <si>
    <t>PLATAFORMA +BRASIL</t>
  </si>
  <si>
    <t>https://voluntarias.plataformamaisbrasil.gov.br/voluntarias/ConsultarProposta/ResultadoDaConsultaDeConvenioSelecionarConvenio.do?sequencialConvenio=755386&amp;Usr=guest&amp;Pwd=guest</t>
  </si>
  <si>
    <t>PROTECAO, CONTENCOES E ESTABILIZACAO DE ENCOSTAS EM AREAS DE RISCOS</t>
  </si>
  <si>
    <t>https://voluntarias.plataformamaisbrasil.gov.br/voluntarias/ConsultarProposta/ResultadoDaConsultaDeConvenioSelecionarConvenio.do?sequencialConvenio=780523&amp;Usr=guest&amp;Pwd=guest</t>
  </si>
  <si>
    <t>IMPLANTACAO DE VIA ESTRUTURANTE, PARA MELHOR MOBILIDADE URBANA, COM OBRAS PARA ABERTURA DE SISTEMA VIARIO, COM DRENAGEM, PAVIMENTACAO, URBANIZACAO E OBRAS COMPLEMENTARES, VISANDO MAIOR SEGURANCAS DA VIA.</t>
  </si>
  <si>
    <t>https://voluntarias.plataformamaisbrasil.gov.br/voluntarias/ConsultarProposta/ResultadoDaConsultaDeConvenioSelecionarConvenio.do?sequencialConvenio=798248&amp;Usr=guest&amp;Pwd=guest</t>
  </si>
  <si>
    <t>Esgotamento Sanitário</t>
  </si>
  <si>
    <t>https://formulariopainel.mdr.gov.br/instrumentos/1-52391</t>
  </si>
  <si>
    <t>https://formulariopainel.mdr.gov.br/instrumentos/1-54250</t>
  </si>
  <si>
    <t>AMPLIACAO DA ETE DA SEDE MUNICIPAL DE ITAUNA - MG</t>
  </si>
  <si>
    <t>https://formulariopainel.mdr.gov.br/instrumentos/1-54257</t>
  </si>
  <si>
    <t>https://formulariopainel.mdr.gov.br/instrumentos/1-58097</t>
  </si>
  <si>
    <t>AMPLIACAO DO SES NO MUNICIPIO DE CONCEICAO DO PARA</t>
  </si>
  <si>
    <t>https://formulariopainel.mdr.gov.br/instrumentos/1-57546</t>
  </si>
  <si>
    <t>https://voluntarias.plataformamaisbrasil.gov.br/voluntarias/ConsultarProposta/ResultadoDaConsultaDeConvenioSelecionarConvenio.do?sequencialConvenio=803310&amp;Usr=guest&amp;Pwd=guest</t>
  </si>
  <si>
    <t>https://voluntarias.plataformamaisbrasil.gov.br/voluntarias/ConsultarProposta/ResultadoDaConsultaDeConvenioSelecionarConvenio.do?sequencialConvenio=830631&amp;Usr=guest&amp;Pwd=guest</t>
  </si>
  <si>
    <t>https://voluntarias.plataformamaisbrasil.gov.br/voluntarias/ConsultarProposta/ResultadoDaConsultaDeConvenioSelecionarConvenio.do?sequencialConvenio=904275&amp;Usr=guest&amp;Pwd=guest</t>
  </si>
  <si>
    <t>https://voluntarias.plataformamaisbrasil.gov.br/voluntarias/ConsultarProposta/ResultadoDaConsultaDeConvenioSelecionarConvenio.do?sequencialConvenio=920482&amp;Usr=guest&amp;Pwd=guest</t>
  </si>
  <si>
    <t>Córrego São Francisco</t>
  </si>
  <si>
    <t>Parece ser a mesma obra que consta no Memorando.SEINFRA/SUBINFRA.nº 17/2022</t>
  </si>
  <si>
    <t>Córregos Pampulha, Onça e Cachoeirinha</t>
  </si>
  <si>
    <t>Córrego Cachoeirinha</t>
  </si>
  <si>
    <t>Objeto: Contratação de empresa para execução de obra de recapeamento asfáltico e drenagem pluvial da Rua Joaquim dos Santos,</t>
  </si>
  <si>
    <t>Córregos Vilarinho, Nado e Ribeirão Isidoro</t>
  </si>
  <si>
    <t>Licitação</t>
  </si>
  <si>
    <t>Otimização do sistema de macrodrenagem dos córregos Vilarinho, Nado e Ribeirão Isidoro</t>
  </si>
  <si>
    <t>Córregos Jatobá e Olaria</t>
  </si>
  <si>
    <t>Contratação de serviços comuns de engenharia para apoio técnico ao gerenciamento das obras de intervenções e complementações de tratamento de fundo de vale das bacias de detenção dos Córregos Jatobá e Olaria.</t>
  </si>
  <si>
    <t>Drenagem Urbana, Esgotamento Sanitário e Deslizamento</t>
  </si>
  <si>
    <t>CONTRATAÇÃO DE SERVIÇO TÉCNICO PROFISSIONAL ESPECIALIZADO PARA ELABORAÇÃO DE PROJETOS DE ENGENHARIA PARA IMPLANTAÇÃO DE SISTEMAS DE DRENAGEM, ESGOTO E CONTENÇÕES DE ENCOSTAS PARA A RUA DEPUTADO SEBASTIÃO NASCIMENTO, SETOR EXTRA DO JARDIM ZOOLÓGICO E PEDREIRA CARDOSO.</t>
  </si>
  <si>
    <t xml:space="preserve"> ELABORAÇÃO DE PROJETOS DE ENGENHARIA PARA IMPLANTAÇÃO DE SISTEMAS DE DRENAGEM, ESGOTO E CONTENÇÕES DE ENCOSTAS PARA A RUA DEPUTADO SEBASTIÃO NASCIMENTO, SETOR EXTRA DO JARDIM ZOOLÓGICO E PEDREIRA CARDOSO</t>
  </si>
  <si>
    <t>Córrego Barreiro</t>
  </si>
  <si>
    <t>ELABORAÇÃO DE ESTUDOS PRELIMINARES (DIAGNÓSTICO FÍSICO, SANITÁRIO E AMBIENTAL, TOPOGRAFIA E SONDAGEM), ATUALIZAÇÃO DOS ESTUDOS HIDRÁULICOS E HIDROLÓGICOS E ATUALIZAÇÃO DO ESTUDO DE ALTERNATIVA</t>
  </si>
  <si>
    <t>Contratação de serviço técnico profissional especializado para estudos hidrológicos, hidráulicos e estudo de alternativas para soluções de engenharia visando à redução dos riscos de inundação no Córrego Barreiro.</t>
  </si>
  <si>
    <t>Córrego Tunel Camarões</t>
  </si>
  <si>
    <t>Execução das obras e serviços de drenagem pluvial da rua Professora Maria Carolina Campos</t>
  </si>
  <si>
    <t>MDR/SNS/PAC</t>
  </si>
  <si>
    <t>Córrego Bonsucesso</t>
  </si>
  <si>
    <t>Córrego do Nado</t>
  </si>
  <si>
    <t>Belo Horizonte e Contagem</t>
  </si>
  <si>
    <t>SEMAD/MG</t>
  </si>
  <si>
    <t>Informações enviadas pelo município</t>
  </si>
  <si>
    <t>Canalização do Córrego Barreirinho  - Canalização do Córrego em seção U (ABERTO), em concreto armado.</t>
  </si>
  <si>
    <t>Assegurar a eficiência do tratamento do esgoto</t>
  </si>
  <si>
    <t>Captação de água para tratamento e distribuição e reforma do sistema de abastecimento existente</t>
  </si>
  <si>
    <t>Tratar o esgoto doméstico</t>
  </si>
  <si>
    <t>Execução da segunda etapa da obra de construção do esgotamento sanitário, compreendendo a execução de rede interceptora, emissária, recalque e gravidade, além de estações elevatórias de esgoto bruto.</t>
  </si>
  <si>
    <t>Recursos Próprios e CFEM 108</t>
  </si>
  <si>
    <t>14,17 (investido até o momento)</t>
  </si>
  <si>
    <t>REDE DE ABASTECIMENTO DE ÁGUA</t>
  </si>
  <si>
    <t>REGISTRO DE PREÇOS PARA EVENTUAL AQUISIÇÃO DE TUBOS E MANILHAS DE CONCRETO PARA MANUTENÇÃO E READEQUAÇÃO DO SISTEMA DE DRENAGEM DE AGUAS PLUVIAIS URBANAS E RURAIS AO LONGO DE TODA EXTENSÃO DO MUNICIPIO DE FORTUNA DE MINAS PARA ATENDER A DEMANDA DA SECRETARIA MUNICIPAL DE OBRAS, DESENVOLVIMENTO SUSTENTÁVEL, AGRICULTURA, MEIO AMBIENTE E AGUAMINAS</t>
  </si>
  <si>
    <t xml:space="preserve">Contratação de empresa especializada, sob-regime de empreitada por preço unitário, para a execução de obra de Drenagem Urbana </t>
  </si>
  <si>
    <t>IMPLANTACAO DE VIA ESTRUTURANTE</t>
  </si>
  <si>
    <t xml:space="preserve">Contratação de empresa especializada para execução de drenagem </t>
  </si>
  <si>
    <t>Contratação de empresa especializada para execução de drenagem pluvial em diversos logradouros no Município de Igarapé/MG</t>
  </si>
  <si>
    <t>Contratação eventual e futura de empresa especializada para prestação de serviços de elaboração de Levantamentos Planialtimétricos (Topografia), Geotecnia, Projetos de Infraestrutura (via urbana, rural, drenagem), Projetos de Edificação, Projetos Complementares, Gerenciamento, Fiscalização e Apoio Administrativo</t>
  </si>
  <si>
    <t xml:space="preserve">Contratação de empresa especializada na execução de obra de OBRA DE DRENAGEM PLUVIAL </t>
  </si>
  <si>
    <t>Drenagem Urbana e Pavimentação</t>
  </si>
  <si>
    <t xml:space="preserve">AMPLIACAO DO SES </t>
  </si>
  <si>
    <t xml:space="preserve"> ELABORAÇÃO DE LEVANTAMENTOS PLANIALTIMÉTRICOS (TOPOGRAFIA), GEOTECNIA, PROJETO DE INFRAESTRUTURA (VIA URBANA, RURAL, DRENAGEM), PROJETO DE EDIFICAÇÃO, PROJETOS</t>
  </si>
  <si>
    <t xml:space="preserve">IMPLANTACAO E AMPLIACAO DE SISTEMAS DE DRENAGEM URBANA SUSTENTAVEL E DE MANEJO DE AGUAS PLUVIAIS </t>
  </si>
  <si>
    <t>EXECUÇÃO DE DRENAGEM</t>
  </si>
  <si>
    <t>Com a realização do empreendimento o município visa dotar os povoados rurais e distritos de sistema de abastecimento de água, com a perfuração dos poços artesianos, reservatório e distribuição de água aos moradores dos locais.</t>
  </si>
  <si>
    <t xml:space="preserve">	Implantação de sistema de abastecimento de água em Povoados e Distrito do Município de Onça de Pitangui.</t>
  </si>
  <si>
    <t>População dos Povoados de Rio do Peixe, Serra dos Ferreiras, Barreiro e Distrito de Capoeira Grande. Os Povoados não dispõe de sistema de abastecimento de água, com a realização do empreendimento, o município visa o fornecimento de água com qualidade para abastecimento da população. Melhoria na qualidade e quantidade do serviços de abastecimento de água do Distrito de Capoeira Grande, que atualmente é insuficiente para a localidade.</t>
  </si>
  <si>
    <t>Drenagem Pluvial em diversos locais do município.</t>
  </si>
  <si>
    <t>Devido a ausência de esgotamento de água Pluvial em diversas ruas do município;os quais tem trazido problemas em pavimentações e alagamentos em regiões diversas. Ressaltamos que os logradouros a serem beneficiados já estão pavimentados e possuem passeios em conformidade com as orientações contidas no Programa 2054- Planejamento Urbano.Inclusive com Rede de Abastecimento de Água e Rede Coletora de Esgoto Sanitário, e estão dentro do Perímetro Urbano do Município.</t>
  </si>
  <si>
    <t>PMSB (2021)</t>
  </si>
  <si>
    <t>COPASA e Prefeitura Municipal</t>
  </si>
  <si>
    <t>Abastecimento de Água nas comunidades rurais</t>
  </si>
  <si>
    <t>Gestão da demanda do abastecimento de água</t>
  </si>
  <si>
    <t>Identificação e eliminação de vazamentos visíveis e não visíveis.</t>
  </si>
  <si>
    <t>Elaboração de projetos para implantação de novos sistemas coletivos de abastecimento de agua; Implanatação de novos sistemas coletivos de abastecimento de agua; Implantação de tratamento de agua nos sistemas coletivos de abastecimento de agua da prefeitura</t>
  </si>
  <si>
    <t>Melhorias dos sistemas coletivos de esgotamento sanitário já existentes</t>
  </si>
  <si>
    <t>Elaboração de projetos básicos e executivos para ampliação e adequação do sistema de esgotamento sanitário da Sede do município e da localidade de Onça; Implantação do monitoramento da eficiência de tratamento das ETEs da Sede e localidade de Onça; Execução das obras de adequação da ETE da Sede ou implantação de uma nova, caso seja constatada a necessidade nos estudos de vibilidade; Ampliação da rede coletora de esgoto da Sede e localidade de Onça; Implantação de Estação Elevatória de Esgoto na Sede; Ampliação da capacidade instalada de tratamento da ETE da localidade da Onça</t>
  </si>
  <si>
    <t>Elaboração, atualização e execução de estudos e projetos sobre o sistema de drenagem pluvial</t>
  </si>
  <si>
    <t>Estudos e atualizações associadas ao risco de inundação, enchentes e pagamento no município</t>
  </si>
  <si>
    <t>Implantação de soluções alternativas coletivas ou solução individual nas localidades não atendidas serviços de esgotamento sanitario</t>
  </si>
  <si>
    <t>Drenagem Urbana e Eventos Extremos</t>
  </si>
  <si>
    <t>Realização de estudo de viabilidade técnica e respectivos projeto básico e executivo para ampliação da rede de drenagem urbana, de forma completa; Implantação de soluções para manejo de águas pluviais nas localidades rurais; Elaboração do Plano de Monitoramento do nível de lagoas e de estabilidade técnica de represas</t>
  </si>
  <si>
    <t>Elaboração de estudos para definição dos setores de riscos hidrogeológicos, para instalação de pontos de monitoramento de eventos críticos; Elaborar Plano de Desocupação de área com riscos ambientais; Plano de prevenção a ocupação de áreas com risco iminente de inundação; Atualização do projeto do sistema de diques e de comportas</t>
  </si>
  <si>
    <t>Reabilitação e reestruturação do Dique de Contenção do Rio das Velhas na sede do município de Jequitibá</t>
  </si>
  <si>
    <t>O município de Jequitibá possui um histórico de grandes enchentes e inundações, que mantem a população alarmada durante os períodos chuvosos. Desta forma, para evitar a recorrência de enchentes e inundações foi construído um dique de proteção durante a década de 80, com o objetivo de impedir que a água do rio avance para a cidade. Porém, infelizmente, em janeiro de 1997 o município foi acometido por uma forte cheia que acarretou a inundação de grande parte da região urbana. Apesar da existência dessa estrutura de proteção que circunda toda parte inferior da cidade, no qual atualmente vivem 52 (cinquenta e duas) famílias na área diretamente afetada e aproximadamente 1.500 pessoas na área secundaria. Durante as chuvas intensas do final de janeiro de 2020, várias ruas e residências ficaram alagadas, o que implicou em 69 (sessenta e nove) desabrigadas e 74 (setenta e quatro) desalojadas, sendo objeto de reportagens.</t>
  </si>
  <si>
    <t>A execução do referido projeto faz-se necessária e urgente em razão dos riscos em caso de eventual acidente, uma vez que conforme relato anteriormente o dique de proteção da cidade encontra-se instável o que acarretaria uma tragédia humana, ambiental , patrimonial e histórica (Bens tombados pelo IEPHA e patrimônios culturais folclóricos).</t>
  </si>
  <si>
    <t>ELABORAÇÃO DE LEVANTAMENTOS PLANIALTIMÉTRICOS  TOPOGRAFIA), GEOTECNIA, PROJETOS DE INFRAESTRUTURA (VIA URBANA E RURAL, DRENAGEM), PROJETOS DE EDIFICAÇÃO, PROJETOS COMPLEMENTARES, GERENCIAMENTO, FISCALIZAÇÃO E APOIO ADMINISTRATIVO.</t>
  </si>
  <si>
    <t>A proposta técnica para complemento das ações da 2ª etapa do empreendimento de Requalificação Urbana e Ambiental do Ribeirão Arrudas prevê a implantação, recuperação e revitalização dos sistemas de drenagem urbana da Avenida Tereza Cristina e demais vias urbanas do entorno, no trecho compreendido entre o viaduto do Barreiro e Avenida Castelo Branco, nos municípios de Belo Horizonte e Contagem</t>
  </si>
  <si>
    <t>O objetivo é melhorar o escoamento das águas pluviais, incluindo os dispositivos hidráulicos (sarjetas, bocas-de-lobo, caixas de passagem, descidas d’água, entre outros) e a articulação viária.  Além disso, faz parte do escopo das obras, entre outros serviços, a implantação do interceptor da Av. General David Sarnoff e de contenções na margem esquerda do Ribeirão Arrudas</t>
  </si>
  <si>
    <t>Córrego Riacho das Pedras e Ribeirão Arrudas</t>
  </si>
  <si>
    <t>Ribeirão Arrudas</t>
  </si>
  <si>
    <t>Requalificação Urbana e Ambiental e de Controle de Cheias do Córrego Ferrugem – 1ª etapa</t>
  </si>
  <si>
    <t>IMPLANTACAO DE BACIAS DE DETENCAO NO CORREGO FERRUGEM EM CONTAGEM E BELO HORIZONTE</t>
  </si>
  <si>
    <t>Orçamento (milhões R$)</t>
  </si>
  <si>
    <t>Código Atlas Águas</t>
  </si>
  <si>
    <t>Manutenção de sistemas de drenagem pluvial</t>
  </si>
  <si>
    <t xml:space="preserve">Contratação de Microempresa (ME) ou Empresa de Pequeno Porte (EPP) ou ainda Microempreendedor Individual (MEI) especializada na prestação de serviços de elaboração de projetos executivos de terraplenagem, drenagem, estrutura de concreto armado e metálica, hidrossanitário, elétrico, cabeamento estruturado e de contenção de taludes de edificação, de elaboração de planilha orçamentária baseada na planilha de referência da Secretaria de Estado de Educação SEE/MG e de elaboração de memorial descritivo da futura obra de Escola Municipal com planetário e quadra poliesportiva. </t>
  </si>
  <si>
    <t>Elaboração de projetos executivos de terraplenagem, drenagem, estrutura de concreto armado e metálica, hidrossanitário, elétrico, cabeamento estruturado e de contenção de taludes de edificação, de elaboração de planilha orçamentária</t>
  </si>
  <si>
    <t xml:space="preserve">Execução de obra de restauração arquitetônica, artística e paisagismo, drenagem pluvial, instalações elétricas e instalações </t>
  </si>
  <si>
    <t xml:space="preserve">Contratação de empresa para execução de obra de recapeamento asfáltico e drenagem pluvial </t>
  </si>
  <si>
    <t>Contratação de empresa para execução de obra de recapeamento asfáltico e drenagem pluvial da Rua Joaquim dos Santos, situada no Centro de Prudente de Morais, para atender a Secretaria Municipal de Infraestrutura, Habitação e Estra</t>
  </si>
  <si>
    <t>Ampliação da capacidade de produção e tratamento de agua dos sistemas de abastecimento de agua da Copasa; Ampliação da capacidade de reservação dos sistemas de abastecimento de agua da Copasa; ampliação das redes de distribuição de agua em Quebra Perna e Raiz; Hidrometação das ligações e economias de agua</t>
  </si>
  <si>
    <t>Constitui na presente licitação a Contratação de empresa especializada na execução de obra de OBRA DE DRENAGEM PLUVIAL NA AVENIDA E, NOVA APARECIDA, em atendimento a demanda existente na Secretaria Municipal de Obras e Projetos da Prefeitura Municipal</t>
  </si>
  <si>
    <t>PMSB (2019)</t>
  </si>
  <si>
    <t>Execução de serviços de obra remanescente para Construção de Rede de Abastecimento de Água nos Povoados Chácara e Limas no município de Carmópolis de Minas, conforme Convênio assinado entre o município e a FUNASA.</t>
  </si>
  <si>
    <t>Ribeirão da Prata</t>
  </si>
  <si>
    <t>Conteção de Encostas</t>
  </si>
  <si>
    <t>https://app.rios.org.br/index.php/s/WKXCATnjDcnmkem?path=%2Fpiracema-mg</t>
  </si>
  <si>
    <t>Contratação de empresa de engenharia pelo regime diferenciado de contratação, RDC, para execução das obras e serviços de Infraestrutura e Saneamento, no Bairro Alto da Boa Vista no Município de Betim-MG.</t>
  </si>
  <si>
    <t>https://www.betim.mg.gov.br/portal/editais/0/1/7145/</t>
  </si>
  <si>
    <t>Contratação de empresa de engenharia e/ou arquitetura sob regime de empreitada a preços unitários, para execução de obra da Estação de Tratamento de Esgoto Sanitário Citrolândia (1ª etapa) e seus sistemas (interceptores, redes coletoras, elevatórias de esgoto, linhas de recalque e emissário), no Município de Betim-MG.</t>
  </si>
  <si>
    <t>https://www.betim.mg.gov.br/portal/editais/0/1/7741/</t>
  </si>
  <si>
    <t>Execução de obras/serviços complementares de reforma para operacionalização do Sistema de Esgotamento Sanitário da rede emissária de esgoto, e unidades da Estação de Tratamento de Esgoto, no Município de Caeté/MG</t>
  </si>
  <si>
    <t>Contratação de empresa especializada para execução de obras/serviços complementares de reforma para operacionalização do Sistema de Esgotamento Sanitário da rede emissária de esgoto, e unidades da Estação de Tratamento de Esgoto, no Município de Caeté/MG, com fornecimento de material e mão-de-obra necessária para executar a construção no âmbito do Termo de Compromisso nº 0.016.00/2019 e Termos Aditivos, entre o Ministério do Desenvolvimento Regional/CODEVASF e o Município de caeté, conforme projetos da ETE; mediante especificação do edital e seus anexos.</t>
  </si>
  <si>
    <t>Não informado</t>
  </si>
  <si>
    <t>https://www.caete.mg.gov.br/detalhe-da-licitacao/info/co-4-2022/30878</t>
  </si>
  <si>
    <t>EXECUÇÃO DE DRENAGEM NA ENCOSTA DO BAIRRO CABECEIRAS - NOVA LIMA/MG</t>
  </si>
  <si>
    <t>CP 022-2022 EXECUÇÃO DE DRENAGEM NA ENCOSTA DO BAIRRO CABECEIRAS - NOVA LIMA/MG. Localização: Drenagem na encosta do Bairro Cabeceiras: Rua José Liberato, Rua Laudelino Cordeiro, Av. Presidente Kennedy, Rua Esmeraldas e Av. Geraldo Dias Borges - Nova Lima - MG.</t>
  </si>
  <si>
    <t>EXECUÇÃO DE OBRAS DE DRENAGEM NA RUA QUINTINO BAUCAÍUVA - BOA VISTA - NOVA LIMA -MG</t>
  </si>
  <si>
    <t>CONTRATO Nº. 0123- 2022 - CP 029-2021 - CONTRATAÇÃO DE EMPRESA PARA CONTENÇÃO E DRENAGEM NA RUA BAYACU - PARQUE DO ENGENHO - NOVA LIMA -MG (SEMOS) - LAIFT CONSTRUÇÕES E ACAMENTOS LTDA-ME</t>
  </si>
  <si>
    <t>CONTENÇÃO E DRENAGEM NA RUA BAYACU - PARQUE DO ENGENHO - NOVA LIMA -MG</t>
  </si>
  <si>
    <t>Execução de redes de Drenagem na rua Lincoln Tolentino e na Rua Vitória – Chácara dos Cristais – Nova Lima/MG</t>
  </si>
  <si>
    <t>https://novalima.mg.gov.br/portal-transparencia/editais/visualizar/14368</t>
  </si>
  <si>
    <t>https://novalima.mg.gov.br/portal-transparencia/editais/visualizar/14528</t>
  </si>
  <si>
    <t>https://novalima.mg.gov.br/portal-transparencia/editais/visualizar/15848</t>
  </si>
  <si>
    <t>https://novalima.mg.gov.br/portal-transparencia/editais/visualizar/14834</t>
  </si>
  <si>
    <t>CONTRATO Nº. 0140- 2021 - CONTRATO EXECUÇÃO DE REDES DE ESGOTO E DE DRENAGEM NO ACABA MUNDO - ETAPA 2 BELA FAMA NOVA LIMA</t>
  </si>
  <si>
    <t>https://novalima.mg.gov.br/portal-transparencia/editais/visualizar/12767</t>
  </si>
  <si>
    <t>https://www.santaluzia.mg.gov.br/v2/wp-content/uploads/2021/01/CONTRATO-41-2021-MARTINS-FORTES-escaneado.pdf</t>
  </si>
  <si>
    <t>Construção de drenagens nas Ruas Dr. Melo Viana e Manoel de Freitas Marques no município de Bonfim-MG</t>
  </si>
  <si>
    <t>Contratação, sob o regime de empreitada por menor preço global, de pessoa jurídica especializada em Perfuração de Poço artesiano no Município de Caetanópolis/MG, em conformidade com os anexos do presente Edital e item 1.1 supramencionados.</t>
  </si>
  <si>
    <t>Perfuração de Poço artesiano no Município de Caetanópolis/MG</t>
  </si>
  <si>
    <t>Número da licitação: 8/2022</t>
  </si>
  <si>
    <t>https://www.caetanopolis.mg.gov.br/detalhe-da-licitacao/info/tp-8-2022/30443</t>
  </si>
  <si>
    <t>Contratação de empresa especializada em Engenharia com fornecimento de todos os materiais, ferramentas, equipamentos e mão de obra especializada, para adequação de quatro poços artesianos e da captação de água do município conforme as condicionantes de outorga do IGAM, retificação de outorga do poço artesiano da localidade do Dinizes e tamponamento de um poço artesiano na localidade de Mato Dentro</t>
  </si>
  <si>
    <t>Adequação de quatro poços artesianos e da captação de água do município conforme as condicionantes de outorga do IGAM</t>
  </si>
  <si>
    <t>Pregão Presencial 084/2022</t>
  </si>
  <si>
    <t>Contratação de empresa especializada para prestação de serviço técnico ambiental que tem como finalidade a elaboração do estudo de outorga de canalização de curso de água de canalização de um córrego, curso de agua natural, em um trecho de 150 metros localizado no Distrito de Caetano Lopes</t>
  </si>
  <si>
    <t>Serviço técnico ambiental que tem como finalidade a elaboração do estudo de outorga de canalização de curso de água natural</t>
  </si>
  <si>
    <t>Pregão Presencial 079/2022</t>
  </si>
  <si>
    <t>Paralisadas</t>
  </si>
  <si>
    <t>E_005</t>
  </si>
  <si>
    <t>E_007</t>
  </si>
  <si>
    <t>E_008</t>
  </si>
  <si>
    <t>E_009</t>
  </si>
  <si>
    <t>E_010</t>
  </si>
  <si>
    <t>E_011</t>
  </si>
  <si>
    <t>E_012</t>
  </si>
  <si>
    <t>E_013</t>
  </si>
  <si>
    <t>E_014</t>
  </si>
  <si>
    <t>E_015</t>
  </si>
  <si>
    <t>E_016</t>
  </si>
  <si>
    <t>E_017</t>
  </si>
  <si>
    <t>E_018</t>
  </si>
  <si>
    <t>E_019</t>
  </si>
  <si>
    <t>E_020</t>
  </si>
  <si>
    <t>E_021</t>
  </si>
  <si>
    <t>E_022</t>
  </si>
  <si>
    <t>E_023</t>
  </si>
  <si>
    <t>E_026</t>
  </si>
  <si>
    <t>E_027</t>
  </si>
  <si>
    <t>E_028</t>
  </si>
  <si>
    <t>E_029</t>
  </si>
  <si>
    <t>E_030</t>
  </si>
  <si>
    <t>E_031</t>
  </si>
  <si>
    <t>E_033</t>
  </si>
  <si>
    <t>E_034</t>
  </si>
  <si>
    <t>E_035</t>
  </si>
  <si>
    <t>E_036</t>
  </si>
  <si>
    <t>E_037</t>
  </si>
  <si>
    <t>E_038</t>
  </si>
  <si>
    <t>E_039</t>
  </si>
  <si>
    <t>E_041</t>
  </si>
  <si>
    <t>E_042</t>
  </si>
  <si>
    <t>E_043</t>
  </si>
  <si>
    <t>E_044</t>
  </si>
  <si>
    <t>E_045</t>
  </si>
  <si>
    <t>E_046</t>
  </si>
  <si>
    <t>E_047</t>
  </si>
  <si>
    <t>E_048</t>
  </si>
  <si>
    <t>E_049</t>
  </si>
  <si>
    <t>E_054</t>
  </si>
  <si>
    <t>E_055</t>
  </si>
  <si>
    <t>E_062</t>
  </si>
  <si>
    <t>E_063</t>
  </si>
  <si>
    <t>E_064</t>
  </si>
  <si>
    <t>E_065</t>
  </si>
  <si>
    <t>E_067</t>
  </si>
  <si>
    <t>E_068</t>
  </si>
  <si>
    <t>E_069</t>
  </si>
  <si>
    <t>E_074</t>
  </si>
  <si>
    <t>E_075</t>
  </si>
  <si>
    <t>E_076</t>
  </si>
  <si>
    <t>E_079</t>
  </si>
  <si>
    <t>E_080</t>
  </si>
  <si>
    <t>E_081</t>
  </si>
  <si>
    <t>E_082</t>
  </si>
  <si>
    <t>E_083</t>
  </si>
  <si>
    <t>E_084</t>
  </si>
  <si>
    <t>E_085</t>
  </si>
  <si>
    <t>E_086</t>
  </si>
  <si>
    <t>E_087</t>
  </si>
  <si>
    <t>E_092</t>
  </si>
  <si>
    <t>E_093</t>
  </si>
  <si>
    <t>E_103</t>
  </si>
  <si>
    <t>E_108</t>
  </si>
  <si>
    <t>E_115</t>
  </si>
  <si>
    <t>E_116</t>
  </si>
  <si>
    <t>E_117</t>
  </si>
  <si>
    <t>E_118</t>
  </si>
  <si>
    <t>E_119</t>
  </si>
  <si>
    <t>E_120</t>
  </si>
  <si>
    <t>E_121</t>
  </si>
  <si>
    <t>E_122</t>
  </si>
  <si>
    <t>E_127</t>
  </si>
  <si>
    <t>E_132</t>
  </si>
  <si>
    <t>E_133</t>
  </si>
  <si>
    <t>E_134</t>
  </si>
  <si>
    <t>E_144</t>
  </si>
  <si>
    <t>E_145</t>
  </si>
  <si>
    <t>E_146</t>
  </si>
  <si>
    <t>E_149</t>
  </si>
  <si>
    <t>E_150</t>
  </si>
  <si>
    <t>E_156</t>
  </si>
  <si>
    <t>E_164</t>
  </si>
  <si>
    <t>E_165</t>
  </si>
  <si>
    <t>E_166</t>
  </si>
  <si>
    <t>E_167</t>
  </si>
  <si>
    <t>E_168</t>
  </si>
  <si>
    <t>E_169</t>
  </si>
  <si>
    <t>E_170</t>
  </si>
  <si>
    <t>E_171</t>
  </si>
  <si>
    <t>E_179</t>
  </si>
  <si>
    <t>E_180</t>
  </si>
  <si>
    <t>E_188</t>
  </si>
  <si>
    <t>E_189</t>
  </si>
  <si>
    <t>E_190</t>
  </si>
  <si>
    <t>E_193</t>
  </si>
  <si>
    <t>E_194</t>
  </si>
  <si>
    <t>E_200</t>
  </si>
  <si>
    <t>E_202</t>
  </si>
  <si>
    <t>E_203</t>
  </si>
  <si>
    <t>E_208</t>
  </si>
  <si>
    <t>E_210</t>
  </si>
  <si>
    <t>E_215</t>
  </si>
  <si>
    <t>E_216</t>
  </si>
  <si>
    <t>E_230</t>
  </si>
  <si>
    <t>E_231</t>
  </si>
  <si>
    <t>E_232</t>
  </si>
  <si>
    <t>E_233</t>
  </si>
  <si>
    <t>E_234</t>
  </si>
  <si>
    <t>E_235</t>
  </si>
  <si>
    <t>E_236</t>
  </si>
  <si>
    <t>E_237</t>
  </si>
  <si>
    <t>E_238</t>
  </si>
  <si>
    <t>E_239</t>
  </si>
  <si>
    <t>E_247</t>
  </si>
  <si>
    <t>E_248</t>
  </si>
  <si>
    <t>E_249</t>
  </si>
  <si>
    <t>E_250</t>
  </si>
  <si>
    <t>E_252</t>
  </si>
  <si>
    <t>E_256</t>
  </si>
  <si>
    <t>E_257</t>
  </si>
  <si>
    <t>E_258</t>
  </si>
  <si>
    <t>E_259</t>
  </si>
  <si>
    <t>E_265</t>
  </si>
  <si>
    <t>E_272</t>
  </si>
  <si>
    <t>Eixo de Atuação Principal</t>
  </si>
  <si>
    <t>Não</t>
  </si>
  <si>
    <t>Rio Manso</t>
  </si>
  <si>
    <t>Alto Rio das Velhas</t>
  </si>
  <si>
    <t>Ribeirão Serra Azul</t>
  </si>
  <si>
    <t>Ribeirão Jequitibá</t>
  </si>
  <si>
    <t>Ribeirão Paciência</t>
  </si>
  <si>
    <t>Município/ Sub-bacia</t>
  </si>
  <si>
    <t>Ano Final</t>
  </si>
  <si>
    <t>Responsáveis</t>
  </si>
  <si>
    <t>Motivo</t>
  </si>
  <si>
    <t>E_294</t>
  </si>
  <si>
    <t>ARMBH</t>
  </si>
  <si>
    <t>Macrodrenagem no Rio das Velhas para os municípios de Nova Lima, Rio Acima, Raposos, Sabará e Santa Luzia</t>
  </si>
  <si>
    <t>Nova Lima, Rio Acima, Raposos, Sabará e Santa Luzia</t>
  </si>
  <si>
    <t>Objetivo/ Descrição</t>
  </si>
  <si>
    <t>Corpo Hídrico</t>
  </si>
  <si>
    <t>Fonte dos Recursos Financeiros</t>
  </si>
  <si>
    <t>&lt; Preencher</t>
  </si>
  <si>
    <t>Sim</t>
  </si>
  <si>
    <t>Esse sistema irá captar a água armazenada na barragem de Cambimbe, que é de propriedade da AngloGold Ashanti, e direcioná-la, por tubulação, numa extensão aproximada de 4 quilômetros, até a ETA Bela Fama. Abastecerá a totalidade do município de Raposos e parte de Nova Lima.</t>
  </si>
  <si>
    <t>O Morro do Carrapato, na Vila Acaba Mundo, região centro-sul de Belo Horizonte, terá implantação de sistemas alternativos individuais para tratamento de esgoto sanitário e cessar o lançamento de esgoto não tratado no córrego Acaba Mundo.</t>
  </si>
  <si>
    <t/>
  </si>
  <si>
    <t>FGVDADOS - 10/03/2023 12:09:18</t>
  </si>
  <si>
    <t>LEGENDA</t>
  </si>
  <si>
    <t>Série</t>
  </si>
  <si>
    <t>Fonte</t>
  </si>
  <si>
    <t>Unidade</t>
  </si>
  <si>
    <t>Fator de escala</t>
  </si>
  <si>
    <t>Base do No. índice</t>
  </si>
  <si>
    <t>1</t>
  </si>
  <si>
    <t>INCC-M(200071)</t>
  </si>
  <si>
    <t>200071</t>
  </si>
  <si>
    <t>INCC</t>
  </si>
  <si>
    <t>Indice</t>
  </si>
  <si>
    <t>?</t>
  </si>
  <si>
    <t>01/08/1994</t>
  </si>
  <si>
    <t>Data</t>
  </si>
  <si>
    <t>Correção</t>
  </si>
  <si>
    <t>06/1989</t>
  </si>
  <si>
    <t>07/1989</t>
  </si>
  <si>
    <t>08/1989</t>
  </si>
  <si>
    <t>09/1989</t>
  </si>
  <si>
    <t>10/1989</t>
  </si>
  <si>
    <t>11/1989</t>
  </si>
  <si>
    <t>12/1989</t>
  </si>
  <si>
    <t>01/1990</t>
  </si>
  <si>
    <t xml:space="preserve"> - </t>
  </si>
  <si>
    <t>02/1990</t>
  </si>
  <si>
    <t>03/1990</t>
  </si>
  <si>
    <t>04/1990</t>
  </si>
  <si>
    <t>05/1990</t>
  </si>
  <si>
    <t>06/1990</t>
  </si>
  <si>
    <t>07/1990</t>
  </si>
  <si>
    <t>08/1990</t>
  </si>
  <si>
    <t>09/1990</t>
  </si>
  <si>
    <t>10/1990</t>
  </si>
  <si>
    <t>11/1990</t>
  </si>
  <si>
    <t>12/1990</t>
  </si>
  <si>
    <t>01/1991</t>
  </si>
  <si>
    <t>02/1991</t>
  </si>
  <si>
    <t>03/1991</t>
  </si>
  <si>
    <t>04/1991</t>
  </si>
  <si>
    <t>05/1991</t>
  </si>
  <si>
    <t>06/1991</t>
  </si>
  <si>
    <t>07/1991</t>
  </si>
  <si>
    <t>08/1991</t>
  </si>
  <si>
    <t>09/1991</t>
  </si>
  <si>
    <t>10/1991</t>
  </si>
  <si>
    <t>11/1991</t>
  </si>
  <si>
    <t>12/1991</t>
  </si>
  <si>
    <t>01/1992</t>
  </si>
  <si>
    <t>02/1992</t>
  </si>
  <si>
    <t>03/1992</t>
  </si>
  <si>
    <t>04/1992</t>
  </si>
  <si>
    <t>05/1992</t>
  </si>
  <si>
    <t>06/1992</t>
  </si>
  <si>
    <t>07/1992</t>
  </si>
  <si>
    <t>08/1992</t>
  </si>
  <si>
    <t>09/1992</t>
  </si>
  <si>
    <t>10/1992</t>
  </si>
  <si>
    <t>11/1992</t>
  </si>
  <si>
    <t>12/1992</t>
  </si>
  <si>
    <t>01/1993</t>
  </si>
  <si>
    <t>02/1993</t>
  </si>
  <si>
    <t>03/1993</t>
  </si>
  <si>
    <t>04/1993</t>
  </si>
  <si>
    <t>05/1993</t>
  </si>
  <si>
    <t>06/1993</t>
  </si>
  <si>
    <t>07/1993</t>
  </si>
  <si>
    <t>08/1993</t>
  </si>
  <si>
    <t>09/1993</t>
  </si>
  <si>
    <t>10/1993</t>
  </si>
  <si>
    <t>11/1993</t>
  </si>
  <si>
    <t>12/1993</t>
  </si>
  <si>
    <t>01/1994</t>
  </si>
  <si>
    <t>02/1994</t>
  </si>
  <si>
    <t>03/1994</t>
  </si>
  <si>
    <t>04/1994</t>
  </si>
  <si>
    <t>05/1994</t>
  </si>
  <si>
    <t>06/1994</t>
  </si>
  <si>
    <t>07/1994</t>
  </si>
  <si>
    <t>08/1994</t>
  </si>
  <si>
    <t>Orçamento fev/23
(milhões R$)</t>
  </si>
  <si>
    <t>http://www.agenciarmbh.mg.gov.br/agencia-rmbh-apresenta-plano-de-atuacao-no-enfrentamento-de-inundacoes-do-rio-das-velhas/</t>
  </si>
  <si>
    <t>Implantação de 8 a 10 poços, com capacidade para suprir o abastecimento de 200 l/s ao município, mesma vazão ofertada atualmente pela ETA Bela Fama.</t>
  </si>
  <si>
    <t>Obras de tratamento de estabilização e contenção de encosta da PEDREIRA PITANGUI nos trechos das ruas: Borba Gato, Formiga, Pitangui, Rio Novo, Corumbataí, Itabira e Aristides Ferreira.</t>
  </si>
  <si>
    <t>Obras de tratamento de estabilização e contenção de encosta da PEDREIRA PITANGUI</t>
  </si>
  <si>
    <t>REGIME DIFERENCIADO DE CONTRATAÇÃO - SMOBI Nº 087/2022</t>
  </si>
  <si>
    <t>https://prefeitura.pbh.gov.br/obras-e-infraestrutura/licitacao/regime-diferenciado-de-contratacao-087-2022</t>
  </si>
  <si>
    <t>https://prefeitura.pbh.gov.br/contratos/smobi-obras-e-servicos-de-engenharia-2021-0092</t>
  </si>
  <si>
    <t>E_295</t>
  </si>
  <si>
    <t>Projeto de Drenagem Superficial na Avenida Carmelita Drumond Diniz (Avenida Maracanã)</t>
  </si>
  <si>
    <t>https://www.contagem.mg.gov.br/arquivos/licitacao/vupr14714-re14-202bdrenagem-20190708015256.pdf</t>
  </si>
  <si>
    <t>E_296</t>
  </si>
  <si>
    <t>RM, CM, DM</t>
  </si>
  <si>
    <t>ESTIMATIVA DE INVESTIMENTOS EM ESGOTAMENTO SANITÁRIO NA BACIA HIDROGRÁFICA DO RIO PARÁ-MG</t>
  </si>
  <si>
    <t>Estudo</t>
  </si>
  <si>
    <t>ARSAE</t>
  </si>
  <si>
    <t>CBH Rio Pará</t>
  </si>
  <si>
    <t>https://cbhriopara.org.br/centro-de-documentacao/mapas-e-estudos/</t>
  </si>
  <si>
    <t>E_297</t>
  </si>
  <si>
    <t>Descaracterização da Barragem Serra Azul, incluindo a conclusão da estrutura de contenção à jusante (ECJ)</t>
  </si>
  <si>
    <t xml:space="preserve">O Ministério Público de Minas Gerais (MPMG) e o Ministério Público Federal (MPF) firmaram, em atuação conjunta, Termo de Ajustamento de Conduta com a empresa ArcelorMittal Brasil S.A., acerca do empreendimento minerário situado no município de Itatiaiuçu, na região central do estado. O compromisso, que faz menção a documento anteriormente assinado entre as partes, busca estabelecer, de forma definitiva, prazos para a adoção de medidas relacionadas à descaracterização da Barragem Serra Azul, incluindo a conclusão da estrutura de contenção à jusante (ECJ), a qual tem a finalidade de reduzir impactos abaixo da barragem em caso de eventual rompimento.  Além disso, foram estabelecidas obrigações voltadas à reparação ambiental de eventuais áreas degradadas durante o processo de descaracterização da barragem de rejeitos de Serra Azul e à segurança hídrica da população, garantindo resiliência no abastecimento de água às pessoas em caso de eventual rompimento, incluindo medidas em prol da Estação de Tratamento de Água (ETA) Rio Manso. </t>
  </si>
  <si>
    <t>TAC</t>
  </si>
  <si>
    <t>Rmpresa ArcelorMittal Brasil S.A.</t>
  </si>
  <si>
    <t>MPMG</t>
  </si>
  <si>
    <t>https://www.mpmg.mp.br/portal/menu/comunicacao/noticias/mpmg-e-mpf-firmam-acordo-com-arcelormittal-para-aprimoramento-de-medidas-de-seguranca-e-garantia-de-abastecimento-hidricoem-itatiaiucu.shtml</t>
  </si>
  <si>
    <t>Programa de Redução de Riscos de Inundações e Melhorias Urbanas na Bacia do Ribeirão Isidoro</t>
  </si>
  <si>
    <t xml:space="preserve">O Programa de Redução de Riscos de Inundações e Melhorias Urbanas na Bacia do Ribeirão Isidoro prevê a implantação de soluções de macrodrenagem no sistema da Bacia Hidrográfica do Ribeirão Isidoro para fins de mitigação dos eventos de alagamentos e inundações e o desenvolvimento de projetos e obras para eliminar e/ou mitigar situações de impacto ambiental, de precariedade e risco geológico e urbanização em assentamentos de interesse social na região da Izidora. </t>
  </si>
  <si>
    <t>E_299</t>
  </si>
  <si>
    <t>Ribeirão Isidoro</t>
  </si>
  <si>
    <t>Previsto</t>
  </si>
  <si>
    <t>https://prefeitura.pbh.gov.br/obras-e-infraestrutura/informacoes/publicacoes/programa-reducao-riscos-inundacao-melhorias-urbanas-bacia-ribeirao-isidoro</t>
  </si>
  <si>
    <t>Médio Rio Paraopeba</t>
  </si>
  <si>
    <t>Ribeirão Macaúbas</t>
  </si>
  <si>
    <t>Ribeirão da Mata</t>
  </si>
  <si>
    <t>Mesmo projeto do item E_165</t>
  </si>
  <si>
    <t>Córrego Maracanã / Matadouro</t>
  </si>
  <si>
    <t xml:space="preserve">Execução de 3,5 km de macrodrenagem do córrego Maracanã/Matadouro, que solucionará os problemas de enchentes em períodos chuvosos na região, a implementação de um parque linear ao longo do leito do córrego e uma área verde nos canteiros gramada e reflorestada, priorizando a sustentabilidade ambiental no município. Serão realizados também 15,5 km de redes de drenagem superficial e respectivos dispositivos de coleta das águas pluviais implantadas, 8 km de redes de coleta e interceptação de esgoto, garantindo acesso da população local ao saneamento básico </t>
  </si>
  <si>
    <t>EA3: Garantia de acesso à água - Água</t>
  </si>
  <si>
    <t>Sub-bacia</t>
  </si>
  <si>
    <t>29 km de adutora de água tratada DN 1.500 mm, possibilitando a transferência de 3,2 m³/s da bacia do Paraopeba para a bacia do rio das Velhas; Adutora de ligação R10-R13, que interligará os Sistemas Bacia do Paraopeba (SBP) e Rio das Velhas (SRV).</t>
  </si>
  <si>
    <t>Implantação de nova captação a fio d’água, adução e reservação no Ribeirão da Prata, com vazão mínima de 600 l/s.</t>
  </si>
  <si>
    <t>Vale S.A.</t>
  </si>
  <si>
    <t>Município/ Bacia</t>
  </si>
  <si>
    <t>Fora da área do PSH-RMBH</t>
  </si>
  <si>
    <t>SI</t>
  </si>
  <si>
    <t>Projetos</t>
  </si>
  <si>
    <t xml:space="preserve">Obrigações de fazer da Vale S.A. (Compensação Ambiental):  prevê como obrigações de fazer da Vale S.A., projetos a serem executados respeitando-se o teto financeiro de R$ 1.550.000.000,00 (um bilhão, quinhentos e cinquenta milhões de reais). Dentre os projetos definidos pelos Compromitentes do Acordo Judicial como prioridade para execução, tem-se o projeto de Universalização do Saneamento Básico dos municípios impactados. Atualmente encontra-se em fase de análise do diagnóstico complementar entregue pela Vale aos Compromitentes, nas Secretarias de Estado de Meio Ambiente (SEMAD) e de Infraestrutura (SEINFRA), que também estão construindo as premissas para a modelagem de execução, que precisará ser aprovada pelos Compromitentes, nos termos de governança definidos pelo Acordo. </t>
  </si>
  <si>
    <t>Atlas Águas (ANA, 2021)</t>
  </si>
  <si>
    <t>Obra sendo executada pela Vale S.A.</t>
  </si>
  <si>
    <t>Mesmo projeto do E_168</t>
  </si>
  <si>
    <t>Termo de Reparação da Vale S.A.</t>
  </si>
  <si>
    <t>Requalificação Urbana e Ambiental e de Controle de Cheias dos Córregos Riacho das Pedras</t>
  </si>
  <si>
    <t>Os convênios já foram firmados junto aos municípios, com previsão de ordem de início das obras ainda em 2022.</t>
  </si>
  <si>
    <t>Termo de Reparação da Vale S.A. e Prefeitura Municipal de Contagem</t>
  </si>
  <si>
    <t>Ação Emergencial: Sistema de Abastecimento de Água do município de Brumadinho (Comunidade de Parque da Cachoeira)</t>
  </si>
  <si>
    <t>Ação Emergencial: Sistema de Abastecimento de Água do município de Brumadinho (Comunidade de Tejuco)</t>
  </si>
  <si>
    <t>Ação Emergencial: Sistema Cambimbe para abastecimento dos municípios de Nova Lima e Raposos</t>
  </si>
  <si>
    <t>Ação Emergencial: Sistema de Abastecimento de Água dos municípios de Paraopeba e Caetanópolis</t>
  </si>
  <si>
    <t>Ação Emergencial: Sistema de Poços em Sabará</t>
  </si>
  <si>
    <t>Ação Emergencial: Bacia do rio das Velhas: Melhoria no Tratamento da ETA Bela Fama</t>
  </si>
  <si>
    <t>Ação Emergencial: Bacia do rio Paraopeba: Nova planta de captação, adutora de água bruta e linha de distribuição</t>
  </si>
  <si>
    <t>Ação Emergencial: Clientes Essenciais – Obras de poços, reservação complementar e redundância</t>
  </si>
  <si>
    <t>Adutora de Transferência entre os Sistemas Paraopeba e Velhas</t>
  </si>
  <si>
    <t>Bacia do rio Paraopeba - Captação do ribeirão Macaúbas - Barramento</t>
  </si>
  <si>
    <t>Bacia do rio Paraopeba - Ampliação do Sistema Rio Manso</t>
  </si>
  <si>
    <t>Bacia do rio das Velhas - Captação do ribeirão da prata</t>
  </si>
  <si>
    <t>Bacia do rio das Velhas - Captação em Ponte de Arame - Barramento e Captação a fio d'água</t>
  </si>
  <si>
    <t>Universalização do Saneamento Básico dos municípios impactados pelo rompimento da barragens da Mina do Córrego Feijão, em Brumadinho</t>
  </si>
  <si>
    <t>Obrigações de fazer da Vale S.A. (Compensação Ambiental)</t>
  </si>
  <si>
    <t>Obrigações de pagar da Vale S.A. (TAC Água)</t>
  </si>
  <si>
    <t>Obrigações de pagar da Vale S.A. (TAC Segurança Hídrica)</t>
  </si>
  <si>
    <t xml:space="preserve"> Construção de duas bacias de contenção de cheias no Córrego Riacho das Pedras, que também irão reduzir o volume de água que desemboca no Arrudas. Compreendem a execução de duas bacias de detenção de cheias: Bacia B2 (Praça Rio Volga) e Bacia B5 (Rua Arterial, próxima à empresa Toshiba).</t>
  </si>
  <si>
    <t xml:space="preserve">Este projeto tem por objetivo universalizar a oferta de água tratada, a coleta e o tratamento de esgoto nos municípios atingidos. Saneamento básico universal nos municípios impactados (modelagem e projeto básico e obras). Modelagem, projetos e execução de obras nos 26 municípios reconhecidos como atingidos mais o município de Conceição do Pará, impactado pela construção de uma nova captação no Rio Pará para atendimento a municípios que tiveram o abastecimento oriundo do Rio Paraopeba suspenso (Abaeté, Betim, Biquinhas, Brumadinho, Caetanópolis, Conceição do Pará, Curvelo, Esmeraldas, Felixlândia, Florestal, Fortuna de Minas, Igarapé, Juatuba, Maravilhas, Mário Campos, Martinho Campos, Morada Nova de Minas, Paineiras, Papagaios, Pará de Minas, Paraopeba, Pequi, Pompéu, São Gonçalo do Abaeté, São Joaquim de Bicas, São José da Varginha e Três Marias). </t>
  </si>
  <si>
    <t>Nova captação de 2,5 m³/s no barramento do Ribeirão Macaúbas + 19 km de adutora de água bruta com DN 1.200mm; </t>
  </si>
  <si>
    <t>Ampliação da capacidade de tratamento de 6,0 m³/s para 9,0 m³/s + 17,5 km de adutoras com diâmetros de 1.500 a 1.800mm, além da ampliação de reservatórios e estações elevatórias.</t>
  </si>
  <si>
    <t>Implantação de nova captação no rio Paraopeba 2 km a montante do trecho impactado e 12 km a montante da captação existente, em substituição a esta que está paralisada. A nova captação bombeará água para tratamento na ETA Rio Manso, não impactada pelo rompimento.</t>
  </si>
  <si>
    <t>Em virtude da proibição do uso da água bruta do rio Paraopeba pelo Governo de Minas Gerais (SES, SEMAD, SEAPA), devido ao rompimento da barragem B1 em Brumadinho, e a consequente paralisação da captação da COPASA neste rio, foi firmado em Termo de Compromisso entre a Vale SA, COPASA, MPMG para implantação, pela Vale SA, de nova captação no rio Paraopeba 2 km a montante do trecho impactado e 12 km a montante da captação existente, em substituição a esta que está paralisada. A nova captação bombeará água para tratamento na ETA Rio Manso, não impactada pelo rompimento.</t>
  </si>
  <si>
    <t>Estudos</t>
  </si>
  <si>
    <t xml:space="preserve"> A barragem tem como objetivo principal a regularização da vazão para incremento da segurança hídrica da captação de água do SIN Rio das Velhas. Implantação de represa de regularização da vazão para o Sistema de produção Rio das Velhas, cuja 1ª Etapa será realizada como parte do acordo entre a VALE e o Governo do Estado de MG para segurança hídrica. Nesta etapa estão previstas a barragem de 12,4 hm³ em Ponte de Arame e adutora (aproximadamente 25 km em diâmetros 1.000 e 1.200 mm), extensão a ser implantada da barragem em Ponte de Arame até a captação do Sistema Rio das Velhas em Bela Fama. </t>
  </si>
  <si>
    <t xml:space="preserve"> A barragem tem como objetivo principal a regularização da vazão para incremento da segurança hídrica da captação de água do SIN Rio das Velhas. Implantação de nova captação a fio d’água e barramento, adutora e reservação na região denominada “Ponte de Arame do Rio das Velhas”, garantindo-se a vazão mínima prevista de 2.000 l/s, e a vazão de operação necessária também durante períodos secos.  Captação de 2,4 m³/s + 26km de adutora de água bruta DN 1.200mm,  extensão a ser implantada da barragem em Ponte de Arame até a captação do Sistema Rio das Velhas em Bela Fama. </t>
  </si>
  <si>
    <t>Abastecimento Rural</t>
  </si>
  <si>
    <t>Mesmo projeto do E_079</t>
  </si>
  <si>
    <t>Vale S.A. e COPASA</t>
  </si>
  <si>
    <t>Atlas Águas (ANA, 2021) e SEPLAG</t>
  </si>
  <si>
    <t>Resumo Executivo do Atlas Águas (ANA, 2021) e Ofício SEPLAG/RAM - CB nº. 106/2022</t>
  </si>
  <si>
    <t>Atlas Águas (ANA, 2021) e SEPLAG/MG</t>
  </si>
  <si>
    <t>Mesmo projeto do E_210</t>
  </si>
  <si>
    <t>EA3: Garantia de acesso à água - Esgotamento Sanitário</t>
  </si>
  <si>
    <t>Sem escopo bem definido</t>
  </si>
  <si>
    <t>Microdrenagem</t>
  </si>
  <si>
    <t>Saneamento rural</t>
  </si>
  <si>
    <t>EA4: Resiliência a eventos extremos - Drenagem</t>
  </si>
  <si>
    <t>EA4: Resiliência a eventos extremos - Deslizamentos</t>
  </si>
  <si>
    <t>Apoio Técnico</t>
  </si>
  <si>
    <t>Microdrenagem. Concluído</t>
  </si>
  <si>
    <t>Pavimentação e Microdrenagem</t>
  </si>
  <si>
    <t>Segurança de Barragens</t>
  </si>
  <si>
    <t>EA4: Resiliência a eventos extremos - Segurança de Barragens</t>
  </si>
  <si>
    <t>Mesmo projeto do E_054</t>
  </si>
  <si>
    <t>Compra de equipamentos para manutenção da drenagem urbana. Não se configura como um projeto ou obra.</t>
  </si>
  <si>
    <t>Mesmo projeto do E_076</t>
  </si>
  <si>
    <t>Plano Diretor de Macrodrenagem – PDM para o trecho alto do Rio das Velhas. Planejamento de ações de curto, médio e longo prazo, e o instrumento para promover esse planejamento.</t>
  </si>
  <si>
    <t>SEINFRA</t>
  </si>
  <si>
    <t>MDR, Prefeitura Municipal</t>
  </si>
  <si>
    <t>SEINFRA e Prefeituras Municipais</t>
  </si>
  <si>
    <t xml:space="preserve"> SEINFRA e Prefeituras Municipais</t>
  </si>
  <si>
    <t>Adequação da outorga</t>
  </si>
  <si>
    <t>O projeto consiste na implantação de uma nova captação no Córrego Cachoeira, com adutora de água bruta de 600 m até a ETA existente e reforma do sistema de abastecimento existente</t>
  </si>
  <si>
    <t>SAAE-Caeté</t>
  </si>
  <si>
    <t>SAAE-Itaguara</t>
  </si>
  <si>
    <t>CAPAM</t>
  </si>
  <si>
    <t>Ampliação do SAA de Itaguara</t>
  </si>
  <si>
    <t>Ampliação do SAA de Jequitibá</t>
  </si>
  <si>
    <t>Obra de filtragem e cloração de água para abastecimento público</t>
  </si>
  <si>
    <t>Ampliação do SAA de Pará de Minas</t>
  </si>
  <si>
    <t>Mesmo projeto do E_062</t>
  </si>
  <si>
    <t>Não foi recomendado no Atlas Águas e nem comentado pela COPASA</t>
  </si>
  <si>
    <t>Mesmo do item E_041</t>
  </si>
  <si>
    <t>Implantação do Sistema de Esgotamento Sanitário do Município de Itatiaiuçu</t>
  </si>
  <si>
    <t>Ampliação do SES - Mateus Leme</t>
  </si>
  <si>
    <t>Execução de redes de esgoto e de drenagem no córrego Acaba Mundo em Nova Lima</t>
  </si>
  <si>
    <t>Ampliação do SES - Ribeirão das Neves</t>
  </si>
  <si>
    <t>Ampliação do SES - Sarzedo</t>
  </si>
  <si>
    <t>Ampliação do SES - Sete Lagoas</t>
  </si>
  <si>
    <t>Saneamento Integrado e Urbanização no Bairro Alto da Boa Vista - Betim</t>
  </si>
  <si>
    <t>ETE Citrolândia (1ª etapa) e seus sistemas - Betim</t>
  </si>
  <si>
    <t>Saneamento Integrado na Bacia do Córrego do Nado - Sub-bacias Lareiras e Maribindo - Belo Horizonte</t>
  </si>
  <si>
    <t>Saneamento integrado da bacia do córrego Bonsucesso</t>
  </si>
  <si>
    <t>Ribeirão Caeté/Sabará</t>
  </si>
  <si>
    <t>Ribeirão Onça</t>
  </si>
  <si>
    <t>Rio Pará (Trecho 1)</t>
  </si>
  <si>
    <t>Rio São João</t>
  </si>
  <si>
    <t>Rio Paraopeba (Trecho 1)</t>
  </si>
  <si>
    <t>Rio Paraopeba (Trecho 2)</t>
  </si>
  <si>
    <t>Rio Paraopeba (Trecho 3)</t>
  </si>
  <si>
    <t>Rio Paraopeba (Trecho 5)</t>
  </si>
  <si>
    <t>Rio das Velhas (Trecho 1)</t>
  </si>
  <si>
    <t>Rio das Velhas (Trecho 2)</t>
  </si>
  <si>
    <t>Rio das Velhas (Trecho 4)</t>
  </si>
  <si>
    <t>Mesmo projeto do E_092</t>
  </si>
  <si>
    <t>Rio Jequitibá</t>
  </si>
  <si>
    <t>Construção de Bacias de Detenção no Córrego Ferrugem em Contagem e Belo Horizonte</t>
  </si>
  <si>
    <t>Mesmo do item E_028</t>
  </si>
  <si>
    <t>Estudo e Projetos</t>
  </si>
  <si>
    <t>Entrou como uma Ação do PSH-RMBH</t>
  </si>
  <si>
    <t>Rótulos de Linha</t>
  </si>
  <si>
    <t>Total Geral</t>
  </si>
  <si>
    <t>Orçamento atualizado
(milhões R$)</t>
  </si>
  <si>
    <t>E_300</t>
  </si>
  <si>
    <t>Ação Emergencial: Sistema de Abastecimento de Água do município de Brumadinho (Comunidade Ponte das Amorreimas)</t>
  </si>
  <si>
    <t>Não se configura como um projeto ou obra.</t>
  </si>
  <si>
    <t>Proposição PSH-RMBH</t>
  </si>
  <si>
    <t>Eixo de Atuação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</si>
</sst>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R$&quot;* #,##0.00_-;\-&quot;R$&quot;* #,##0.00_-;_-&quot;R$&quot;* &quot;-&quot;??_-;_-@_-"/>
    <numFmt numFmtId="165" formatCode="0.0000"/>
    <numFmt numFmtId="166" formatCode="&quot;R$&quot;\ #,##0.00"/>
  </numFmts>
  <fonts count="13">
    <font>
      <sz val="11"/>
      <color theme="1"/>
      <name val="Calibri"/>
      <family val="2"/>
      <scheme val="minor"/>
    </font>
    <font>
      <sz val="8"/>
      <name val="Calibri"/>
      <family val="2"/>
      <scheme val="minor"/>
    </font>
    <font>
      <u/>
      <sz val="11"/>
      <color theme="10"/>
      <name val="Calibri"/>
      <family val="2"/>
      <scheme val="minor"/>
    </font>
    <font>
      <sz val="11"/>
      <color theme="1"/>
      <name val="Calibri"/>
      <family val="2"/>
      <scheme val="minor"/>
    </font>
    <font>
      <b/>
      <sz val="9"/>
      <color theme="0"/>
      <name val="Arial"/>
      <family val="2"/>
    </font>
    <font>
      <b/>
      <sz val="9"/>
      <color theme="0"/>
      <name val="Calibri"/>
      <family val="2"/>
    </font>
    <font>
      <sz val="11"/>
      <color theme="1"/>
      <name val="Calibri"/>
      <family val="2"/>
    </font>
    <font>
      <sz val="9"/>
      <color theme="1"/>
      <name val="Calibri"/>
      <family val="2"/>
    </font>
    <font>
      <sz val="9"/>
      <name val="Calibri"/>
      <family val="2"/>
    </font>
    <font>
      <sz val="9"/>
      <color rgb="FF222222"/>
      <name val="Calibri"/>
      <family val="2"/>
    </font>
    <font>
      <sz val="9"/>
      <color theme="1"/>
      <name val="Arial"/>
      <family val="2"/>
    </font>
    <font>
      <sz val="11"/>
      <color theme="1"/>
      <name val="Arial"/>
      <family val="2"/>
    </font>
    <font>
      <sz val="9"/>
      <name val="Times New Roma"/>
    </font>
  </fonts>
  <fills count="6">
    <fill>
      <patternFill patternType="none"/>
    </fill>
    <fill>
      <patternFill patternType="gray125"/>
    </fill>
    <fill>
      <patternFill patternType="solid">
        <fgColor theme="0" tint="-4.9989318521683403E-2"/>
        <bgColor indexed="64"/>
      </patternFill>
    </fill>
    <fill>
      <patternFill patternType="solid">
        <fgColor theme="8" tint="-0.249977111117893"/>
        <bgColor indexed="64"/>
      </patternFill>
    </fill>
    <fill>
      <patternFill patternType="solid">
        <fgColor theme="7" tint="0.79998168889431442"/>
        <bgColor indexed="64"/>
      </patternFill>
    </fill>
    <fill>
      <patternFill patternType="solid">
        <fgColor indexed="22"/>
        <bgColor indexed="64"/>
      </patternFill>
    </fill>
  </fills>
  <borders count="4">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s>
  <cellStyleXfs count="4">
    <xf numFmtId="0" fontId="0" fillId="0" borderId="0"/>
    <xf numFmtId="0" fontId="2" fillId="0" borderId="0" applyNumberFormat="0" applyFill="0" applyBorder="0" applyAlignment="0" applyProtection="0"/>
    <xf numFmtId="164" fontId="3" fillId="0" borderId="0" applyFont="0" applyFill="0" applyBorder="0" applyAlignment="0" applyProtection="0"/>
    <xf numFmtId="9" fontId="3" fillId="0" borderId="0" applyFont="0" applyFill="0" applyBorder="0" applyAlignment="0" applyProtection="0"/>
  </cellStyleXfs>
  <cellXfs count="58">
    <xf numFmtId="0" fontId="0" fillId="0" borderId="0" xfId="0"/>
    <xf numFmtId="1" fontId="4" fillId="3" borderId="1" xfId="0" applyNumberFormat="1" applyFont="1" applyFill="1" applyBorder="1" applyAlignment="1">
      <alignment horizontal="center" vertical="center" wrapText="1"/>
    </xf>
    <xf numFmtId="1" fontId="5" fillId="3" borderId="1" xfId="0" applyNumberFormat="1" applyFont="1" applyFill="1" applyBorder="1" applyAlignment="1">
      <alignment horizontal="center" vertical="center" wrapText="1"/>
    </xf>
    <xf numFmtId="0" fontId="6" fillId="0" borderId="0" xfId="0" applyFont="1"/>
    <xf numFmtId="0" fontId="7" fillId="0" borderId="1" xfId="0" applyFont="1" applyBorder="1" applyAlignment="1">
      <alignment horizontal="center" vertical="center" wrapText="1"/>
    </xf>
    <xf numFmtId="165" fontId="8" fillId="0" borderId="1" xfId="0" applyNumberFormat="1" applyFont="1" applyBorder="1" applyAlignment="1">
      <alignment horizontal="center" vertical="center" wrapText="1"/>
    </xf>
    <xf numFmtId="2" fontId="7" fillId="0" borderId="1" xfId="0" applyNumberFormat="1" applyFont="1" applyBorder="1" applyAlignment="1">
      <alignment horizontal="center" vertical="center" wrapText="1"/>
    </xf>
    <xf numFmtId="9" fontId="8" fillId="0" borderId="1" xfId="3" applyFont="1" applyFill="1" applyBorder="1" applyAlignment="1">
      <alignment horizontal="center" vertical="center" wrapText="1"/>
    </xf>
    <xf numFmtId="14" fontId="7" fillId="0" borderId="1" xfId="0" applyNumberFormat="1" applyFont="1" applyBorder="1" applyAlignment="1">
      <alignment horizontal="center" vertical="center" wrapText="1"/>
    </xf>
    <xf numFmtId="17" fontId="7" fillId="0" borderId="1" xfId="0" applyNumberFormat="1" applyFont="1" applyBorder="1" applyAlignment="1">
      <alignment horizontal="center" vertical="center" wrapText="1"/>
    </xf>
    <xf numFmtId="4" fontId="8" fillId="0" borderId="1" xfId="3" applyNumberFormat="1" applyFont="1" applyFill="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14" fontId="8" fillId="0" borderId="1" xfId="3" applyNumberFormat="1" applyFont="1" applyFill="1" applyBorder="1" applyAlignment="1">
      <alignment horizontal="center" vertical="center" wrapText="1"/>
    </xf>
    <xf numFmtId="1" fontId="8" fillId="0" borderId="1" xfId="3" applyNumberFormat="1" applyFont="1" applyFill="1" applyBorder="1" applyAlignment="1">
      <alignment horizontal="center" vertical="center" wrapText="1"/>
    </xf>
    <xf numFmtId="2" fontId="8" fillId="0" borderId="1" xfId="3" applyNumberFormat="1" applyFont="1" applyFill="1" applyBorder="1" applyAlignment="1">
      <alignment horizontal="center" vertical="center" wrapText="1"/>
    </xf>
    <xf numFmtId="0" fontId="9" fillId="0" borderId="1" xfId="0" applyFont="1" applyBorder="1" applyAlignment="1">
      <alignment horizontal="center" vertical="center" wrapText="1"/>
    </xf>
    <xf numFmtId="1" fontId="7" fillId="0" borderId="1" xfId="0" applyNumberFormat="1" applyFont="1" applyBorder="1" applyAlignment="1">
      <alignment horizontal="center" vertical="center" wrapText="1"/>
    </xf>
    <xf numFmtId="9" fontId="7" fillId="0" borderId="1" xfId="3" applyFont="1" applyFill="1" applyBorder="1" applyAlignment="1">
      <alignment horizontal="center" vertical="center" wrapText="1"/>
    </xf>
    <xf numFmtId="165" fontId="7"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2" fontId="7" fillId="0" borderId="1" xfId="2" applyNumberFormat="1" applyFont="1" applyFill="1" applyBorder="1" applyAlignment="1">
      <alignment horizontal="center" vertical="center" wrapText="1"/>
    </xf>
    <xf numFmtId="1" fontId="6" fillId="0" borderId="0" xfId="0" applyNumberFormat="1" applyFont="1"/>
    <xf numFmtId="0" fontId="7" fillId="0" borderId="0" xfId="0" applyFont="1"/>
    <xf numFmtId="0" fontId="7" fillId="0" borderId="0" xfId="0" applyFont="1" applyAlignment="1">
      <alignment horizontal="center" vertical="center"/>
    </xf>
    <xf numFmtId="165" fontId="6" fillId="0" borderId="0" xfId="0" applyNumberFormat="1" applyFont="1"/>
    <xf numFmtId="9" fontId="6" fillId="0" borderId="0" xfId="3" applyFont="1" applyFill="1"/>
    <xf numFmtId="14" fontId="6" fillId="0" borderId="0" xfId="0" applyNumberFormat="1" applyFont="1"/>
    <xf numFmtId="2" fontId="6" fillId="0" borderId="0" xfId="0" applyNumberFormat="1" applyFont="1"/>
    <xf numFmtId="0" fontId="10" fillId="4" borderId="1" xfId="0" applyFont="1" applyFill="1" applyBorder="1" applyAlignment="1">
      <alignment horizontal="center" vertical="center" wrapText="1"/>
    </xf>
    <xf numFmtId="0" fontId="11" fillId="0" borderId="0" xfId="0" applyFont="1"/>
    <xf numFmtId="0" fontId="10" fillId="0" borderId="1" xfId="0" applyFont="1" applyBorder="1" applyAlignment="1">
      <alignment horizontal="center" vertical="center" wrapText="1"/>
    </xf>
    <xf numFmtId="166" fontId="4" fillId="3" borderId="1" xfId="2" applyNumberFormat="1" applyFont="1" applyFill="1" applyBorder="1" applyAlignment="1">
      <alignment horizontal="center" vertical="center" wrapText="1"/>
    </xf>
    <xf numFmtId="0" fontId="6" fillId="0" borderId="0" xfId="0" applyFont="1" applyAlignment="1">
      <alignment horizontal="center" vertical="center"/>
    </xf>
    <xf numFmtId="0" fontId="12" fillId="0" borderId="0" xfId="0" applyFont="1"/>
    <xf numFmtId="0" fontId="0" fillId="5" borderId="3" xfId="0" applyFill="1" applyBorder="1" applyAlignment="1">
      <alignment horizontal="center" vertical="center" wrapText="1"/>
    </xf>
    <xf numFmtId="0" fontId="0" fillId="0" borderId="3" xfId="0" applyBorder="1" applyAlignment="1">
      <alignment horizontal="center" vertical="center" wrapText="1"/>
    </xf>
    <xf numFmtId="0" fontId="0" fillId="5" borderId="2" xfId="0" applyFill="1" applyBorder="1" applyAlignment="1">
      <alignment horizontal="center" wrapText="1"/>
    </xf>
    <xf numFmtId="0" fontId="0" fillId="2" borderId="2" xfId="0" applyFill="1" applyBorder="1" applyAlignment="1">
      <alignment horizontal="center" wrapText="1"/>
    </xf>
    <xf numFmtId="0" fontId="0" fillId="0" borderId="3" xfId="0" applyBorder="1" applyAlignment="1">
      <alignment horizontal="center" wrapText="1"/>
    </xf>
    <xf numFmtId="14" fontId="0" fillId="0" borderId="3" xfId="0" applyNumberFormat="1" applyBorder="1" applyAlignment="1">
      <alignment horizontal="center" wrapText="1"/>
    </xf>
    <xf numFmtId="1" fontId="2" fillId="0" borderId="1" xfId="1" applyNumberFormat="1" applyBorder="1" applyAlignment="1">
      <alignment horizontal="center" vertical="center" wrapText="1"/>
    </xf>
    <xf numFmtId="2" fontId="10" fillId="0" borderId="1" xfId="0" applyNumberFormat="1" applyFont="1" applyBorder="1" applyAlignment="1">
      <alignment horizontal="center" vertical="center" wrapText="1"/>
    </xf>
    <xf numFmtId="0" fontId="7" fillId="0" borderId="1" xfId="0" quotePrefix="1" applyFont="1" applyBorder="1" applyAlignment="1">
      <alignment horizontal="center" vertical="center" wrapText="1"/>
    </xf>
    <xf numFmtId="2" fontId="8" fillId="0" borderId="1" xfId="0" applyNumberFormat="1" applyFont="1" applyBorder="1" applyAlignment="1">
      <alignment horizontal="center" vertical="center" wrapText="1"/>
    </xf>
    <xf numFmtId="0" fontId="6" fillId="0" borderId="1" xfId="0" applyFont="1" applyBorder="1"/>
    <xf numFmtId="1" fontId="6" fillId="0" borderId="1" xfId="0" applyNumberFormat="1" applyFont="1" applyBorder="1"/>
    <xf numFmtId="165" fontId="6" fillId="0" borderId="1" xfId="0" applyNumberFormat="1" applyFont="1" applyBorder="1"/>
    <xf numFmtId="9" fontId="6" fillId="0" borderId="1" xfId="3" applyFont="1" applyFill="1" applyBorder="1"/>
    <xf numFmtId="14" fontId="6" fillId="0" borderId="1" xfId="0" applyNumberFormat="1" applyFont="1" applyBorder="1"/>
    <xf numFmtId="17" fontId="6" fillId="0" borderId="1" xfId="0" applyNumberFormat="1" applyFont="1" applyBorder="1"/>
    <xf numFmtId="0" fontId="0" fillId="0" borderId="0" xfId="0" pivotButton="1"/>
    <xf numFmtId="0" fontId="0" fillId="0" borderId="0" xfId="0" applyAlignment="1">
      <alignment horizontal="left"/>
    </xf>
    <xf numFmtId="2" fontId="5" fillId="3" borderId="1" xfId="0" applyNumberFormat="1" applyFont="1" applyFill="1" applyBorder="1" applyAlignment="1">
      <alignment horizontal="center" vertical="center" wrapText="1"/>
    </xf>
    <xf numFmtId="0" fontId="0" fillId="0" borderId="0" xfId="0" applyAlignment="1">
      <alignment horizontal="left" indent="1"/>
    </xf>
    <xf numFmtId="0" fontId="0" fillId="0" borderId="0" xfId="0" applyAlignment="1">
      <alignment horizontal="center"/>
    </xf>
    <xf numFmtId="0" fontId="0" fillId="5" borderId="2" xfId="0" applyFill="1" applyBorder="1" applyAlignment="1">
      <alignment horizontal="left" wrapText="1"/>
    </xf>
    <xf numFmtId="0" fontId="7" fillId="0" borderId="1" xfId="0" applyFont="1" applyFill="1" applyBorder="1" applyAlignment="1">
      <alignment horizontal="center" vertical="center" wrapText="1"/>
    </xf>
  </cellXfs>
  <cellStyles count="4">
    <cellStyle name="Hiperlink" xfId="1" builtinId="8"/>
    <cellStyle name="Moeda" xfId="2" builtinId="4"/>
    <cellStyle name="Normal" xfId="0" builtinId="0"/>
    <cellStyle name="Porcentagem" xfId="3" builtinId="5"/>
  </cellStyles>
  <dxfs count="2">
    <dxf>
      <fill>
        <patternFill patternType="solid">
          <bgColor rgb="FFFFFF00"/>
        </patternFill>
      </fill>
    </dxf>
    <dxf>
      <fill>
        <patternFill patternType="solid">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9525</xdr:colOff>
      <xdr:row>4</xdr:row>
      <xdr:rowOff>28575</xdr:rowOff>
    </xdr:to>
    <xdr:pic>
      <xdr:nvPicPr>
        <xdr:cNvPr id="2" name="Imagem 1">
          <a:extLst>
            <a:ext uri="{FF2B5EF4-FFF2-40B4-BE49-F238E27FC236}">
              <a16:creationId xmlns:a16="http://schemas.microsoft.com/office/drawing/2014/main" id="{92E910CC-7479-482B-9DDA-5DC550E83E0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74370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a Luiza Helfer" refreshedDate="45302.019108796296" createdVersion="8" refreshedVersion="8" minRefreshableVersion="3" recordCount="132" xr:uid="{CD98CF2A-F00E-4E19-8404-0D71E62BCDE6}">
  <cacheSource type="worksheet">
    <worksheetSource ref="A1:AI133" sheet="Inventário"/>
  </cacheSource>
  <cacheFields count="35">
    <cacheField name="Código" numFmtId="0">
      <sharedItems count="132">
        <s v="E_005"/>
        <s v="E_007"/>
        <s v="E_008"/>
        <s v="E_010"/>
        <s v="E_011"/>
        <s v="E_012"/>
        <s v="E_013"/>
        <s v="E_015"/>
        <s v="E_016"/>
        <s v="E_017"/>
        <s v="E_018"/>
        <s v="E_019"/>
        <s v="E_020"/>
        <s v="E_021"/>
        <s v="E_022"/>
        <s v="E_014"/>
        <s v="E_023"/>
        <s v="E_299"/>
        <s v="E_026"/>
        <s v="E_027"/>
        <s v="E_009"/>
        <s v="E_029"/>
        <s v="E_028"/>
        <s v="E_030"/>
        <s v="E_031"/>
        <s v="E_042"/>
        <s v="E_043"/>
        <s v="E_039"/>
        <s v="E_041"/>
        <s v="E_179"/>
        <s v="E_044"/>
        <s v="E_045"/>
        <s v="E_300"/>
        <s v="E_046"/>
        <s v="E_203"/>
        <s v="E_047"/>
        <s v="E_048"/>
        <s v="E_049"/>
        <s v="E_208"/>
        <s v="E_210"/>
        <s v="E_215"/>
        <s v="E_216"/>
        <s v="E_054"/>
        <s v="E_055"/>
        <s v="E_295"/>
        <s v="E_180"/>
        <s v="E_062"/>
        <s v="E_063"/>
        <s v="E_064"/>
        <s v="E_065"/>
        <s v="E_067"/>
        <s v="E_068"/>
        <s v="E_069"/>
        <s v="E_074"/>
        <s v="E_075"/>
        <s v="E_076"/>
        <s v="E_079"/>
        <s v="E_080"/>
        <s v="E_081"/>
        <s v="E_082"/>
        <s v="E_083"/>
        <s v="E_084"/>
        <s v="E_085"/>
        <s v="E_297"/>
        <s v="E_086"/>
        <s v="E_087"/>
        <s v="E_188"/>
        <s v="E_230"/>
        <s v="E_231"/>
        <s v="E_232"/>
        <s v="E_233"/>
        <s v="E_234"/>
        <s v="E_235"/>
        <s v="E_236"/>
        <s v="E_237"/>
        <s v="E_238"/>
        <s v="E_239"/>
        <s v="E_092"/>
        <s v="E_093"/>
        <s v="E_103"/>
        <s v="E_108"/>
        <s v="E_189"/>
        <s v="E_117"/>
        <s v="E_115"/>
        <s v="E_116"/>
        <s v="E_118"/>
        <s v="E_119"/>
        <s v="E_120"/>
        <s v="E_121"/>
        <s v="E_294"/>
        <s v="E_122"/>
        <s v="E_247"/>
        <s v="E_248"/>
        <s v="E_249"/>
        <s v="E_250"/>
        <s v="E_252"/>
        <s v="E_256"/>
        <s v="E_257"/>
        <s v="E_258"/>
        <s v="E_190"/>
        <s v="E_127"/>
        <s v="E_259"/>
        <s v="E_265"/>
        <s v="E_272"/>
        <s v="E_193"/>
        <s v="E_194"/>
        <s v="E_132"/>
        <s v="E_133"/>
        <s v="E_134"/>
        <s v="E_164"/>
        <s v="E_167"/>
        <s v="E_168"/>
        <s v="E_037"/>
        <s v="E_038"/>
        <s v="E_296"/>
        <s v="E_169"/>
        <s v="E_165"/>
        <s v="E_034"/>
        <s v="E_035"/>
        <s v="E_036"/>
        <s v="E_166"/>
        <s v="E_033"/>
        <s v="E_144"/>
        <s v="E_145"/>
        <s v="E_146"/>
        <s v="E_149"/>
        <s v="E_150"/>
        <s v="E_156"/>
        <s v="E_200"/>
        <s v="E_202"/>
        <s v="E_170"/>
        <s v="E_171"/>
      </sharedItems>
    </cacheField>
    <cacheField name="Região" numFmtId="0">
      <sharedItems/>
    </cacheField>
    <cacheField name="Título" numFmtId="0">
      <sharedItems count="131" longText="1">
        <s v=" ELABORAÇÃO DE PROJETOS DE ENGENHARIA PARA IMPLANTAÇÃO DE SISTEMAS DE DRENAGEM, ESGOTO E CONTENÇÕES DE ENCOSTAS PARA A RUA DEPUTADO SEBASTIÃO NASCIMENTO, SETOR EXTRA DO JARDIM ZOOLÓGICO E PEDREIRA CARDOSO"/>
        <s v="Apoio técnico ao gerenciamento das obras de intervenções e complementações de tratamento de fundo de vale das bacias de detenção dos Córregos Jatobá e Olaria"/>
        <s v="CONSTRUCAO DE UMA BACIA DE DETENCAO NO CORREGO SAO FRANCISCO NO MUNICIPIO DE BELO HORIZONTE"/>
        <s v="DRENAGEM - AMPLIACAO DA SECAO- ADEQUACAO DAS DECLIVIDADES- PARQUE LINEAR - BACIAS DOS CORREGOS PAMPULHA- ONCA E CACHOERINHA"/>
        <s v="DRENAGEM URBANA SUSTENTAVEL - MACRODRENAGEM NO CORREGO TUNEL CAMAROES"/>
        <s v="DRENAGEM URBANA SUSTENTAVEL NOS CORREGOS JATOBA E OLARIA"/>
        <s v="ELABORACAO DE ESTUDOS E PROJETOS DE SANEAMENTO AMBIENTAL INTEGRADO PARA REDUCAO DOS RISCOS DE INUNDACAO EM BELO HORIZONTE"/>
        <s v="ELABORAÇÃO DE ESTUDOS PRELIMINARES (DIAGNÓSTICO FÍSICO, SANITÁRIO E AMBIENTAL, TOPOGRAFIA E SONDAGEM), ATUALIZAÇÃO DOS ESTUDOS HIDRÁULICOS E HIDROLÓGICOS E ATUALIZAÇÃO DO ESTUDO DE ALTERNATIVA"/>
        <s v="ELABORACAO DE PROJETOS PARA ESTABILIZACAO DE ENCOSTAS"/>
        <s v="ESTUDOS E PROJETOS DE MACRODRENAGEM URBANA NO MUNICIPIO DE BELO HORIZONTE"/>
        <s v="Execução das obras e serviços de drenagem pluvial da rua Professora Maria Carolina Campos"/>
        <s v="IMPLANTACAO DE MACRODRENAGEM NO CORREGO CACHOEIRINHA"/>
        <s v="MACRODRENAGEM NO BAIRRO DAS INDUSTRIAS"/>
        <s v="OBRAS DE CONTENCAO DE ENCOSTAS EM AREAS DE RISCO EM BELO HORIZONTE/MG"/>
        <s v="OBRAS DE CONTENCAO DE ENCOSTAS NO MUNICIPIO DE BELO HORIZONTE - INTERVENCAO EM SETORES DE RISCO ALTO/MUITO ALTO"/>
        <s v="Obras de tratamento de estabilização e contenção de encosta da PEDREIRA PITANGUI"/>
        <s v="Otimização do sistema de macrodrenagem dos córregos Vilarinho, Nado e Ribeirão Isidoro"/>
        <s v="Programa de Redução de Riscos de Inundações e Melhorias Urbanas na Bacia do Ribeirão Isidoro"/>
        <s v="Saneamento integrado da bacia do córrego Bonsucesso"/>
        <s v="Saneamento Integrado na Bacia do Córrego do Nado - Sub-bacias Lareiras e Maribindo - Belo Horizonte"/>
        <s v="DRENAGEM - AMPLIACAO DA CALHA E RESERVATORIOS DE AMORTECIMENTO - BACIA DO CORREGO RIACHO DAS PEDRAS"/>
        <s v="IMPLANTACAO DE BACIAS DE DETENCAO NO CORREGO FERRUGEM EM CONTAGEM E BELO HORIZONTE"/>
        <s v="Construção de Bacias de Detenção no Córrego Ferrugem em Contagem e Belo Horizonte"/>
        <s v="REQUALIFICACAO URBANA DO RIBEIRAO ARRUDAS - 2ª ETAPA"/>
        <s v="Requalificação Urbana e Ambiental e de Controle de Cheias dos Córregos Riacho das Pedras"/>
        <s v="SANEAMENTO INTEGRADO E URBANIZACAO - BAIRRO ALTO DA BOA VISTA"/>
        <s v="ETE Citrolândia (1ª etapa) e seus sistemas - Betim"/>
        <s v="OBRAS DE CONTENCAO DE ENCOSTAS NO MUNICIPIO DE BETIM - INTERVENCAO EM SETORES DE RISCO ALTO/MUITO ALTO"/>
        <s v="Saneamento Integrado e Urbanização no Bairro Alto da Boa Vista - Betim"/>
        <s v="Construção de drenagens nas Ruas Dr. Melo Viana e Manoel de Freitas Marques no município de Bonfim-MG"/>
        <s v="Ação Emergencial: Sistema de Abastecimento de Água do município de Brumadinho (Comunidade de Parque da Cachoeira)"/>
        <s v="Ação Emergencial: Sistema de Abastecimento de Água do município de Brumadinho (Comunidade de Tejuco)"/>
        <s v="Ação Emergencial: Sistema de Abastecimento de Água do município de Brumadinho (Comunidade Ponte das Amorreimas)"/>
        <s v="AMPLIACAO DO SES DA SEDE MUNICIPAL"/>
        <s v="Perfuração de Poço artesiano no Município de Caetanópolis/MG"/>
        <s v="AMPLIACAO DO SES NOS DISTRITOS DE RANCHO NOVO- ANTONIO DOS SANTOS- PENEDIA E MORRO VERMELHO"/>
        <s v="Ampliação do Sistema Produtor de Caeté"/>
        <s v="Execução de obras/serviços complementares de reforma para operacionalização do Sistema de Esgotamento Sanitário da rede emissária de esgoto, e unidades da Estação de Tratamento de Esgoto, no Município de Caeté/MG"/>
        <s v="Ampliação do SAA de Carmo do Cajuru"/>
        <s v="Execução de serviços de obra remanescente para Construção de Rede de Abastecimento de Água nos Povoados Chácara e Limas no município de Carmópolis de Minas, conforme Convênio assinado entre o município e a FUNASA."/>
        <s v="REDE DE ABASTECIMENTO DE ÁGUA"/>
        <s v="AMPLIACAO DO SES NO MUNICIPIO DE CONCEICAO DO PARA"/>
        <s v="IMPLANTACAO DA MACRODRENAGEM DO COMPLEXO  MARACANA"/>
        <s v="OBRAS DE CONTENCAO DE ENCOSTAS NO MUNICIPIO DE CONTAGEM - INTERVENCAO EM SETORES DE RISCO ALTO/MUITO ALTO"/>
        <s v="Projeto de Drenagem Superficial na Avenida Carmelita Drumond Diniz (Avenida Maracanã)"/>
        <s v="REGISTRO DE PREÇOS PARA EVENTUAL AQUISIÇÃO DE TUBOS E MANILHAS DE CONCRETO PARA MANUTENÇÃO E READEQUAÇÃO DO SISTEMA DE DRENAGEM DE AGUAS PLUVIAIS URBANAS E RURAIS AO LONGO DE TODA EXTENSÃO DO MUNICIPIO DE FORTUNA DE MINAS PARA ATENDER A DEMANDA DA SECRETARIA MUNICIPAL DE OBRAS, DESENVOLVIMENTO SUSTENTÁVEL, AGRICULTURA, MEIO AMBIENTE E AGUAMINAS"/>
        <s v="Ampliação do SAA de Ibirité"/>
        <s v="AMPLIACAO DO SAA NA SEDE MUNICIPAL - SISTEMAS JARDIM DAS ROSAS, DURVAL DE BARROS, IBIRITE CENTRAL E AREA DE INFLUENCIA DO RESERVATORIO DA ETA"/>
        <s v="Canalização do Córrego Barreirinho - Vilas Primavera e Águia Dourada"/>
        <s v="Contratação de empresa especializada, sob-regime de empreitada por preço unitário, para a execução de obra de Drenagem Urbana "/>
        <s v="IMPLANTACAO DE VIA ESTRUTURANTE"/>
        <s v="OBRAS DE CONTENCAO DE ENCOSTAS NO MUNICIPIO DE IBIRITE - INTERVENCAO EM SETORES DE RISCO ALTO/MUITO ALTO"/>
        <s v="PROTECAO, CONTENCOES E ESTABILIZACAO DE ENCOSTAS EM AREAS DE RISCOS"/>
        <s v="Ampliação do SAA de Igarapé"/>
        <s v="Contratação de empresa especializada para execução de drenagem "/>
        <s v="Contratação de empresa especializada para execução de drenagem pluvial em diversos logradouros no Município de Igarapé/MG"/>
        <s v="Ampliação do SAA de Itaguara"/>
        <s v="Contratação eventual e futura de empresa especializada para prestação de serviços de elaboração de Levantamentos Planialtimétricos (Topografia), Geotecnia, Projetos de Infraestrutura (via urbana, rural, drenagem), Projetos de Edificação, Projetos Complementares, Gerenciamento, Fiscalização e Apoio Administrativo"/>
        <s v="Drenagem"/>
        <s v="ETE Aroeiras"/>
        <s v="ETE Pará dos Vilelas"/>
        <s v="Reforma da ETE Conquista"/>
        <s v="Sistema de Abastecimento de água"/>
        <s v="Descaracterização da Barragem Serra Azul, incluindo a conclusão da estrutura de contenção à jusante (ECJ)"/>
        <s v="Implantação do Sistema de Esgotamento Sanitário do Município de Itatiaiuçu"/>
        <s v="Manutenção de sistemas de drenagem pluvial"/>
        <s v="AMPLIACAO DA ETE DA SEDE MUNICIPAL DE ITAUNA - MG"/>
        <s v="Adequação de quatro poços artesianos e da captação de água do município conforme as condicionantes de outorga do IGAM"/>
        <s v="Serviço técnico ambiental que tem como finalidade a elaboração do estudo de outorga de canalização de curso de água natural"/>
        <s v="Abastecimento de Água nas comunidades rurais"/>
        <s v="Ampliação do SAA de Jequitibá"/>
        <s v="Elaboração, atualização e execução de estudos e projetos sobre o sistema de drenagem pluvial"/>
        <s v="Estudos e atualizações associadas ao risco de inundação, enchentes e pagamento no município"/>
        <s v="Gestão da demanda do abastecimento de água"/>
        <s v="Implantação de soluções alternativas coletivas ou solução individual nas localidades não atendidas serviços de esgotamento sanitario"/>
        <s v="Melhorias dos sistemas coletivos de esgotamento sanitário já existentes"/>
        <s v="Reabilitação e reestruturação do Dique de Contenção do Rio das Velhas na sede do município de Jequitibá"/>
        <s v="Ampliação do SAA de Lagoa Santa"/>
        <s v="AMPLIACAO DO SAA NA SEDE MUNICIPAL"/>
        <s v="ELABORAÇÃO DE LEVANTAMENTOS PLANIALTIMÉTRICOS  TOPOGRAFIA), GEOTECNIA, PROJETOS DE INFRAESTRUTURA (VIA URBANA E RURAL, DRENAGEM), PROJETOS DE EDIFICAÇÃO, PROJETOS COMPLEMENTARES, GERENCIAMENTO, FISCALIZAÇÃO E APOIO ADMINISTRATIVO."/>
        <s v="Ampliação do SES - Mateus Leme"/>
        <s v="Obra de filtragem e cloração de água para abastecimento público"/>
        <s v="CONTENÇÃO E DRENAGEM NA RUA BAYACU - PARQUE DO ENGENHO - NOVA LIMA -MG"/>
        <s v="EXECUÇÃO DE DRENAGEM NA ENCOSTA DO BAIRRO CABECEIRAS - NOVA LIMA/MG"/>
        <s v="EXECUÇÃO DE OBRAS DE DRENAGEM NA RUA QUINTINO BAUCAÍUVA - BOA VISTA - NOVA LIMA -MG"/>
        <s v="Execução de redes de Drenagem na rua Lincoln Tolentino e na Rua Vitória – Chácara dos Cristais – Nova Lima/MG"/>
        <s v="Execução de redes de esgoto e de drenagem no córrego Acaba Mundo em Nova Lima"/>
        <s v="OBRAS DE CONTENCAO DE ENCOSTAS NO MUNICIPIO DE NOVA LIMA - INTERVENCAO EM SETORES DE RISCO ALTO/MUITO ALTO"/>
        <s v="Ação Emergencial: Sistema Cambimbe para abastecimento dos municípios de Nova Lima e Raposos"/>
        <s v="Macrodrenagem no Rio das Velhas para os municípios de Nova Lima, Rio Acima, Raposos, Sabará e Santa Luzia"/>
        <s v="Contratação de empresa especializada na execução de obra de OBRA DE DRENAGEM PLUVIAL "/>
        <s v="Ampliação do SAA de Oliveira - Ampliação Captação"/>
        <s v="Ampliação do SAA de Oliveira - Ampliação ETA"/>
        <s v="AMPLIACAO DO SAA NO MUNICIPIO DE OLIVEIRA"/>
        <s v="Barragem Córrego dos Bois"/>
        <s v="Drenagem Pluvial em diversos locais do município."/>
        <s v="_x0009_Implantação de sistema de abastecimento de água em Povoados e Distrito do Município de Onça de Pitangui."/>
        <s v="Ampliação do SAA de Ouro Preto"/>
        <s v="OBRAS DE CONTENCAO DE ENCOSTAS NO MUNICIPIO DE OURO PRETO - INTERVENCAO EM SETORES DE RISCO ALTO/MUITO ALTO"/>
        <s v="Ampliação do SAA de Pará de Minas"/>
        <s v="Ação Emergencial: Sistema de Abastecimento de Água dos municípios de Paraopeba e Caetanópolis"/>
        <s v="Ampliação do Sistema Produtor de Pequi"/>
        <s v="Elaboração de projetos executivos de terraplenagem, drenagem, estrutura de concreto armado e metálica, hidrossanitário, elétrico, cabeamento estruturado e de contenção de taludes de edificação, de elaboração de planilha orçamentária"/>
        <s v="Ampliação do SAA de Piracema"/>
        <s v="Contratação de empresa para execução de obra de recapeamento asfáltico e drenagem pluvial "/>
        <s v="AMPLIACAO DO SES "/>
        <s v="Ampliação do SES - Ribeirão das Neves"/>
        <s v="Ampliação do Sistema Produtor de Rio Acima"/>
        <s v="Ação Emergencial: Bacia do rio das Velhas: Melhoria no Tratamento da ETA Bela Fama"/>
        <s v="Bacia do rio das Velhas - Captação do ribeirão da prata"/>
        <s v="Bacia do rio das Velhas - Captação em Ponte de Arame - Barramento e Captação a fio d'água"/>
        <s v="Barragem do Sistema Integrado Rio das Velhas (1ª etapa)"/>
        <s v="Barragem do Sistema Integrado Rio das Velhas (2ª etapa)"/>
        <s v="ESTIMATIVA DE INVESTIMENTOS EM ESGOTAMENTO SANITÁRIO NA BACIA HIDROGRÁFICA DO RIO PARÁ-MG"/>
        <s v="Universalização do Saneamento Básico dos municípios impactados pelo rompimento da barragens da Mina do Córrego Feijão, em Brumadinho"/>
        <s v="Ação Emergencial: Bacia do rio Paraopeba: Nova planta de captação, adutora de água bruta e linha de distribuição"/>
        <s v="Ampliação do Sistema Integrado Paraopeba"/>
        <s v="Bacia do rio Paraopeba - Ampliação do Sistema Rio Manso"/>
        <s v="Bacia do rio Paraopeba - Captação do ribeirão Macaúbas - Barramento"/>
        <s v="Ação Emergencial: Clientes Essenciais – Obras de poços, reservação complementar e redundância"/>
        <s v="Adutora de Transferência entre os Sistemas Paraopeba e Velhas"/>
        <s v="Ação Emergencial: Sistema de Poços em Sabará"/>
        <s v="OBRAS DE CONTENCAO DE ENCOSTAS NO MUNICIPIO DE SABARA - INTERVENCAO EM SETORES DE RISCO ALTO/MUITO ALTO"/>
        <s v="Execução de obra de restauração arquitetônica, artística e paisagismo, drenagem pluvial, instalações elétricas e instalações "/>
        <s v="OBRAS DE CONTENCAO DE ENCOSTAS NO MUNICIPIO DE SANTA LUZIA - INTERVENCAO EM SETORES DE RISCO ALTO/MUITO ALTO"/>
        <s v=" ELABORAÇÃO DE LEVANTAMENTOS PLANIALTIMÉTRICOS (TOPOGRAFIA), GEOTECNIA, PROJETO DE INFRAESTRUTURA (VIA URBANA, RURAL, DRENAGEM), PROJETO DE EDIFICAÇÃO, PROJETOS"/>
        <s v="Ampliação do SES - Sarzedo"/>
        <s v="Ampliação do SES - Sete Lagoas"/>
        <s v="IMPLANTACAO E AMPLIACAO DE SISTEMAS DE DRENAGEM URBANA SUSTENTAVEL E DE MANEJO DE AGUAS PLUVIAIS "/>
        <s v="Ampliação SAA de Vespasiano"/>
        <s v="EXECUÇÃO DE DRENAGEM"/>
      </sharedItems>
    </cacheField>
    <cacheField name="Objeto" numFmtId="0">
      <sharedItems containsBlank="1" longText="1"/>
    </cacheField>
    <cacheField name="Descrição" numFmtId="0">
      <sharedItems longText="1"/>
    </cacheField>
    <cacheField name="Município/ Bacia" numFmtId="0">
      <sharedItems count="48">
        <s v="Belo Horizonte"/>
        <s v="Belo Horizonte e Contagem"/>
        <s v="Betim"/>
        <s v="Bonfim"/>
        <s v="Brumadinho"/>
        <s v="Caetanópolis"/>
        <s v="Caeté"/>
        <s v="Carmo do Cajuru"/>
        <s v="Carmópolis de Minas"/>
        <s v="Conceição do Pará"/>
        <s v="Contagem"/>
        <s v="Fortuna de Minas"/>
        <s v="Ibirité"/>
        <s v="Igarapé"/>
        <s v="Itaguara"/>
        <s v="Itatiaiuçu"/>
        <s v="Itaúna"/>
        <s v="Jeceaba"/>
        <s v="Jequitibá"/>
        <s v="Lagoa Santa"/>
        <s v="Mário Campos"/>
        <s v="Mateus Leme"/>
        <s v="Moeda"/>
        <s v="Nova Lima"/>
        <s v="Nova Lima e Raposos"/>
        <s v="Nova Lima, Rio Acima, Raposos, Sabará e Santa Luzia"/>
        <s v="Nova União"/>
        <s v="Oliveira"/>
        <s v="Onça de Pitangui"/>
        <s v="Ouro Preto"/>
        <s v="Pará de Minas"/>
        <s v="Paraopeba e Caetanópolis"/>
        <s v="Pequi"/>
        <s v="Piedade dos Gerais"/>
        <s v="Piracema"/>
        <s v="Prudente de Morais"/>
        <s v="Ribeirão das Neves"/>
        <s v="Rio Acima"/>
        <s v="Rio das Velhas"/>
        <s v="Rio Pará"/>
        <s v="Rio Paraopeba"/>
        <s v="Rio Paraopeba e Rio das Velhas"/>
        <s v="Sabará"/>
        <s v="Santa Luzia"/>
        <s v="São Joaquim de Bicas"/>
        <s v="Sarzedo"/>
        <s v="Sete Lagoas"/>
        <s v="Vespasiano"/>
      </sharedItems>
    </cacheField>
    <cacheField name="Categoria" numFmtId="0">
      <sharedItems/>
    </cacheField>
    <cacheField name="Corpo Hídrico " numFmtId="0">
      <sharedItems/>
    </cacheField>
    <cacheField name="Latitude" numFmtId="0">
      <sharedItems containsBlank="1" containsMixedTypes="1" containsNumber="1" minValue="-20.0837" maxValue="-19.4115"/>
    </cacheField>
    <cacheField name="Longitude" numFmtId="0">
      <sharedItems containsBlank="1" containsMixedTypes="1" containsNumber="1" minValue="-44.12" maxValue="-43.551319999999997"/>
    </cacheField>
    <cacheField name="Vazão (L/s)" numFmtId="0">
      <sharedItems containsMixedTypes="1" containsNumber="1" minValue="0.5" maxValue="33880"/>
    </cacheField>
    <cacheField name="Volume (hm³)" numFmtId="0">
      <sharedItems containsMixedTypes="1" containsNumber="1" minValue="1.7999999999999999E-2" maxValue="95.6"/>
    </cacheField>
    <cacheField name="Extensão (km)" numFmtId="0">
      <sharedItems containsMixedTypes="1" containsNumber="1" minValue="0.09" maxValue="29"/>
    </cacheField>
    <cacheField name="Fase" numFmtId="0">
      <sharedItems count="11">
        <s v="Licitação"/>
        <s v="Obras"/>
        <s v="Estudo e Projetos"/>
        <s v="Projeto Executivo"/>
        <s v="Projeto Básico"/>
        <s v="TAC"/>
        <s v="Plano"/>
        <s v="Estudo de Concepção/Viabilidade"/>
        <s v="Estudos"/>
        <s v="Estudo"/>
        <s v="Projetos"/>
      </sharedItems>
    </cacheField>
    <cacheField name="Situação" numFmtId="0">
      <sharedItems/>
    </cacheField>
    <cacheField name="Percentual de Execução" numFmtId="0">
      <sharedItems containsMixedTypes="1" containsNumber="1" minValue="0" maxValue="1"/>
    </cacheField>
    <cacheField name="Data Início" numFmtId="0">
      <sharedItems containsDate="1" containsMixedTypes="1" minDate="2008-05-26T00:00:00" maxDate="2023-03-01T00:00:00"/>
    </cacheField>
    <cacheField name="Ano Início" numFmtId="0">
      <sharedItems containsMixedTypes="1" containsNumber="1" containsInteger="1" minValue="2008" maxValue="2023"/>
    </cacheField>
    <cacheField name="Data Fim" numFmtId="0">
      <sharedItems containsDate="1" containsMixedTypes="1" minDate="2022-07-01T00:00:00" maxDate="2025-12-20T00:00:00"/>
    </cacheField>
    <cacheField name="Ano Final" numFmtId="0">
      <sharedItems containsBlank="1" containsMixedTypes="1" containsNumber="1" containsInteger="1" minValue="2020" maxValue="2029"/>
    </cacheField>
    <cacheField name="Orçamento (milhões R$)" numFmtId="2">
      <sharedItems containsMixedTypes="1" containsNumber="1" minValue="7.4778170000000005E-2" maxValue="840"/>
    </cacheField>
    <cacheField name="Data de Referência do Orçamento" numFmtId="0">
      <sharedItems containsDate="1" containsMixedTypes="1" minDate="2013-12-01T00:00:00" maxDate="2023-02-02T00:00:00"/>
    </cacheField>
    <cacheField name="Orçamento atualizado_x000a_(milhões R$)" numFmtId="2">
      <sharedItems containsMixedTypes="1" containsNumber="1" minValue="7.5836373653468389E-2" maxValue="861.74807422544313"/>
    </cacheField>
    <cacheField name="Fonte dos recursos financeiros" numFmtId="0">
      <sharedItems/>
    </cacheField>
    <cacheField name="Responsáveis" numFmtId="0">
      <sharedItems/>
    </cacheField>
    <cacheField name="Observação" numFmtId="0">
      <sharedItems longText="1"/>
    </cacheField>
    <cacheField name="Fonte da Informação" numFmtId="0">
      <sharedItems/>
    </cacheField>
    <cacheField name="Referência da Informação" numFmtId="1">
      <sharedItems containsBlank="1"/>
    </cacheField>
    <cacheField name="Código Atlas Águas" numFmtId="0">
      <sharedItems/>
    </cacheField>
    <cacheField name="Código PNSH" numFmtId="0">
      <sharedItems/>
    </cacheField>
    <cacheField name="Proposição Atlas Águas" numFmtId="0">
      <sharedItems/>
    </cacheField>
    <cacheField name="Proposição PSH-RMBH" numFmtId="0">
      <sharedItems count="2">
        <s v="Não"/>
        <s v="Sim"/>
      </sharedItems>
    </cacheField>
    <cacheField name="Motivo" numFmtId="0">
      <sharedItems containsBlank="1"/>
    </cacheField>
    <cacheField name="Eixo de Atuação" numFmtId="0">
      <sharedItems count="5">
        <s v="EA4: Resiliência a eventos extremos - Drenagem"/>
        <s v="EA4: Resiliência a eventos extremos - Deslizamentos"/>
        <s v="EA3: Garantia de acesso à água - Esgotamento Sanitário"/>
        <s v="EA3: Garantia de acesso à água - Água"/>
        <s v="EA4: Resiliência a eventos extremos - Segurança de Barragens"/>
      </sharedItems>
    </cacheField>
    <cacheField name="Sub-bacia"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32">
  <r>
    <x v="0"/>
    <s v="RM"/>
    <x v="0"/>
    <s v="CONTRATAÇÃO DE SERVIÇO TÉCNICO PROFISSIONAL ESPECIALIZADO PARA ELABORAÇÃO DE PROJETOS DE ENGENHARIA PARA IMPLANTAÇÃO DE SISTEMAS DE DRENAGEM, ESGOTO E CONTENÇÕES DE ENCOSTAS PARA A RUA DEPUTADO SEBASTIÃO NASCIMENTO, SETOR EXTRA DO JARDIM ZOOLÓGICO E PEDREIRA CARDOSO."/>
    <s v="-"/>
    <x v="0"/>
    <s v="Drenagem Urbana, Esgotamento Sanitário e Deslizamento"/>
    <s v="-"/>
    <s v="-"/>
    <s v="-"/>
    <s v="-"/>
    <s v="-"/>
    <s v="-"/>
    <x v="0"/>
    <s v="Homologada"/>
    <s v="-"/>
    <d v="2021-04-30T00:00:00"/>
    <n v="2021"/>
    <s v="-"/>
    <s v="-"/>
    <n v="0.39077299999999998"/>
    <d v="2021-05-01T00:00:00"/>
    <n v="0.458317947725497"/>
    <s v="-"/>
    <s v="Prefeitura Municipal"/>
    <s v="REGIME DIFERENCIADO DE CONTRATAÇÕES Nº 036/2020 - OBRAS E INFRAESTRUTURA"/>
    <s v="Prefeitura Municipal"/>
    <s v="https://prefeitura.pbh.gov.br/obras-e-infraestrutura/licitacao/regime-diferenciado-de-contratacao-036-2020"/>
    <s v="-"/>
    <s v="-"/>
    <s v="-"/>
    <x v="0"/>
    <s v="Microdrenagem"/>
    <x v="0"/>
    <s v="SI"/>
  </r>
  <r>
    <x v="1"/>
    <s v="RM"/>
    <x v="1"/>
    <s v="Contratação de serviços comuns de engenharia para apoio técnico ao gerenciamento das obras de intervenções e complementações de tratamento de fundo de vale das bacias de detenção dos Córregos Jatobá e Olaria."/>
    <s v="-"/>
    <x v="0"/>
    <s v="Drenagem Urbana"/>
    <s v="Córregos Jatobá e Olaria"/>
    <s v="-"/>
    <s v="-"/>
    <s v="-"/>
    <s v="-"/>
    <s v="-"/>
    <x v="1"/>
    <s v="Em Execução"/>
    <s v="-"/>
    <d v="2021-07-13T00:00:00"/>
    <n v="2021"/>
    <d v="2023-10-10T00:00:00"/>
    <n v="2023"/>
    <n v="0.92299299999999995"/>
    <d v="2021-07-01T00:00:00"/>
    <n v="1.04518278192407"/>
    <s v="-"/>
    <s v="Prefeitura Municipal"/>
    <s v="PREGÃO ELETRÔNICO Nº 001/2021 - OBRAS E INFRAESTRUTURA"/>
    <s v="Prefeitura Municipal"/>
    <s v="https://prefeitura.pbh.gov.br/obras-e-infraestrutura/licitacao/pregao-eletronico-001-2021"/>
    <s v="-"/>
    <s v="-"/>
    <s v="-"/>
    <x v="0"/>
    <s v="Apoio Técnico"/>
    <x v="0"/>
    <s v="Ribeirão Arrudas"/>
  </r>
  <r>
    <x v="2"/>
    <s v="RM"/>
    <x v="2"/>
    <s v="CONSTRUCAO DE UMA BACIA DE DETENCAO NO CORREGO SAO FRANCISCO NO MUNICIPIO DE BELO HORIZONTE"/>
    <s v="-"/>
    <x v="0"/>
    <s v="Drenagem Urbana"/>
    <s v="Córrego São Francisco"/>
    <s v="-"/>
    <s v="-"/>
    <s v="-"/>
    <s v="-"/>
    <s v="-"/>
    <x v="1"/>
    <s v="Em Execução"/>
    <s v="-"/>
    <d v="2011-09-02T00:00:00"/>
    <n v="2011"/>
    <d v="2022-10-22T00:00:00"/>
    <n v="2022"/>
    <n v="11.563142920000001"/>
    <s v="-"/>
    <n v="11.862519218218534"/>
    <s v="MDR"/>
    <s v="MDR, Prefeitura"/>
    <s v="-"/>
    <s v="PLATAFORMA +BRASIL"/>
    <s v="https://voluntarias.plataformamaisbrasil.gov.br/voluntarias/ConsultarProposta/ResultadoDaConsultaDeConvenioSelecionarConvenio.do?sequencialConvenio=755386&amp;Usr=guest&amp;Pwd=guest"/>
    <s v="-"/>
    <s v="-"/>
    <s v="-"/>
    <x v="0"/>
    <s v="Concluído"/>
    <x v="0"/>
    <s v="Ribeirão Onça"/>
  </r>
  <r>
    <x v="3"/>
    <s v="RM"/>
    <x v="3"/>
    <s v="DRENAGEM - AMPLIACAO DA SECAO- ADEQUACAO DAS DECLIVIDADES- PARQUE LINEAR - BACIAS DOS CORREGOS PAMPULHA- ONCA E CACHOERINHA"/>
    <s v="-"/>
    <x v="0"/>
    <s v="Drenagem Urbana"/>
    <s v="Córregos Pampulha, Onça e Cachoeirinha"/>
    <n v="-19.510249999999999"/>
    <n v="-43.551319999999997"/>
    <s v="-"/>
    <s v="-"/>
    <s v="-"/>
    <x v="1"/>
    <s v="Em Execução"/>
    <n v="0.25"/>
    <d v="2015-01-01T00:00:00"/>
    <n v="2015"/>
    <s v="-"/>
    <s v="-"/>
    <n v="356.17820899999998"/>
    <s v="-"/>
    <n v="365.39986391287783"/>
    <s v="MDR/SNS/PAC"/>
    <s v="MDR, Prefeitura Municipal"/>
    <s v="-"/>
    <s v="MDR"/>
    <s v="https://formulariopainel.mdr.gov.br/instrumentos/1-41704"/>
    <s v="-"/>
    <s v="-"/>
    <s v="-"/>
    <x v="1"/>
    <s v="-"/>
    <x v="0"/>
    <s v="Ribeirão Onça"/>
  </r>
  <r>
    <x v="4"/>
    <s v="RM"/>
    <x v="4"/>
    <s v="DRENAGEM URBANA SUSTENTAVEL - MACRODRENAGEM NO CORREGO TUNEL CAMAROES"/>
    <s v="-"/>
    <x v="0"/>
    <s v="Drenagem Urbana"/>
    <s v="Córrego Tunel Camarões"/>
    <n v="-19.983709999999999"/>
    <n v="-44.04242"/>
    <s v="-"/>
    <s v="-"/>
    <s v="-"/>
    <x v="1"/>
    <s v="Em Execução"/>
    <n v="0.92"/>
    <d v="2014-01-02T00:00:00"/>
    <n v="2014"/>
    <s v="-"/>
    <s v="-"/>
    <n v="155.16985199999999"/>
    <s v="-"/>
    <n v="159.18728707005599"/>
    <s v="MDR/SNS/PAC"/>
    <s v="MDR, Prefeitura Municipal"/>
    <s v="-"/>
    <s v="MDR"/>
    <s v="https://formulariopainel.mdr.gov.br/instrumentos/1-41284"/>
    <s v="-"/>
    <s v="-"/>
    <s v="-"/>
    <x v="1"/>
    <s v="-"/>
    <x v="0"/>
    <s v="Ribeirão Arrudas"/>
  </r>
  <r>
    <x v="5"/>
    <s v="RM"/>
    <x v="5"/>
    <s v="DRENAGEM URBANA SUSTENTAVEL NOS CORREGOS JATOBA E OLARIA"/>
    <s v="-"/>
    <x v="0"/>
    <s v="Drenagem Urbana"/>
    <s v="Córregos Jatobá e Olaria"/>
    <s v="-"/>
    <s v="-"/>
    <s v="-"/>
    <s v="-"/>
    <s v="-"/>
    <x v="1"/>
    <s v="Paralisadas"/>
    <n v="0.2"/>
    <d v="2014-01-06T00:00:00"/>
    <n v="2014"/>
    <s v="-"/>
    <s v="-"/>
    <n v="53.137810590000001"/>
    <s v="-"/>
    <n v="54.513578505343879"/>
    <s v="MDR"/>
    <s v="MDR, Prefeitura Municipal"/>
    <s v="-"/>
    <s v="MDR"/>
    <s v="https://formulariopainel.mdr.gov.br/instrumentos/1-40930"/>
    <s v="-"/>
    <s v="-"/>
    <s v="-"/>
    <x v="1"/>
    <s v="-"/>
    <x v="0"/>
    <s v="Ribeirão Arrudas"/>
  </r>
  <r>
    <x v="6"/>
    <s v="RM"/>
    <x v="6"/>
    <s v="ELABORACAO DE ESTUDOS E PROJETOS DE SANEAMENTO AMBIENTAL INTEGRADO PARA REDUCAO DOS RISCOS DE INUNDACAO EM BELO HORIZONTE"/>
    <s v="-"/>
    <x v="0"/>
    <s v="Drenagem Urbana"/>
    <s v="-"/>
    <s v="-"/>
    <s v="-"/>
    <s v="-"/>
    <s v="-"/>
    <s v="-"/>
    <x v="1"/>
    <s v="Em Execução"/>
    <n v="7.0000000000000007E-2"/>
    <d v="2020-11-12T00:00:00"/>
    <n v="2020"/>
    <s v="-"/>
    <s v="-"/>
    <n v="10"/>
    <s v="-"/>
    <n v="10.25890564554099"/>
    <s v="MDR/SNS/PAC"/>
    <s v="MDR, Prefeitura"/>
    <s v="-"/>
    <s v="MDR"/>
    <s v="https://formulariopainel.mdr.gov.br/instrumentos/1-57672"/>
    <s v="-"/>
    <s v="-"/>
    <s v="-"/>
    <x v="0"/>
    <s v="Concluído"/>
    <x v="0"/>
    <s v="SI"/>
  </r>
  <r>
    <x v="7"/>
    <s v="RM"/>
    <x v="7"/>
    <s v="Contratação de serviço técnico profissional especializado para estudos hidrológicos, hidráulicos e estudo de alternativas para soluções de engenharia visando à redução dos riscos de inundação no Córrego Barreiro."/>
    <s v="-"/>
    <x v="0"/>
    <s v="Drenagem Urbana"/>
    <s v="Córrego Barreiro"/>
    <s v="-"/>
    <s v="-"/>
    <s v="-"/>
    <s v="-"/>
    <s v="-"/>
    <x v="0"/>
    <s v="Em andamento"/>
    <s v="-"/>
    <d v="2021-08-06T00:00:00"/>
    <n v="2021"/>
    <d v="2022-07-01T00:00:00"/>
    <n v="2022"/>
    <n v="0.16314200000000001"/>
    <d v="2021-07-01T00:00:00"/>
    <n v="0.18473943942007867"/>
    <s v="-"/>
    <s v="Prefeitura Municipal"/>
    <s v="REGIME DIFERENCIADO DE CONTRATAÇÕES Nº 011/2021 - OBRAS E INFRAESTRUTURA"/>
    <s v="Prefeitura Municipal"/>
    <s v="https://prefeitura.pbh.gov.br/contratos/smobi-obras-e-servicos-de-engenharia-2021-0092"/>
    <s v="-"/>
    <s v="-"/>
    <s v="-"/>
    <x v="0"/>
    <s v="Concluído"/>
    <x v="0"/>
    <s v="SI"/>
  </r>
  <r>
    <x v="8"/>
    <s v="RM"/>
    <x v="8"/>
    <s v="ELABORACAO DE PROJETOS PARA ESTABILIZACAO DE ENCOSTAS"/>
    <s v="-"/>
    <x v="0"/>
    <s v="Conteção de Encostas"/>
    <s v="-"/>
    <s v="-"/>
    <s v="-"/>
    <s v="-"/>
    <s v="-"/>
    <s v="-"/>
    <x v="1"/>
    <s v="Em Execução"/>
    <n v="1"/>
    <d v="2014-05-14T00:00:00"/>
    <n v="2014"/>
    <s v="-"/>
    <s v="-"/>
    <n v="1.8501669599999999"/>
    <s v="-"/>
    <n v="1.8980688271137409"/>
    <s v="MDR"/>
    <s v="MDR, Prefeitura"/>
    <s v="-"/>
    <s v="MDR"/>
    <s v="https://formulariopainel.mdr.gov.br/instrumentos/1-39025"/>
    <s v="-"/>
    <s v="-"/>
    <s v="-"/>
    <x v="0"/>
    <s v="Concluído"/>
    <x v="1"/>
    <s v="SI"/>
  </r>
  <r>
    <x v="9"/>
    <s v="RM"/>
    <x v="9"/>
    <s v="ESTUDOS E PROJETOS DE MACRODRENAGEM URBANA NO MUNICIPIO DE BELO HORIZONTE"/>
    <s v="-"/>
    <x v="0"/>
    <s v="Drenagem Urbana"/>
    <s v="-"/>
    <s v="-"/>
    <s v="-"/>
    <s v="-"/>
    <s v="-"/>
    <s v="-"/>
    <x v="2"/>
    <s v="SI"/>
    <n v="0.01"/>
    <d v="2021-03-10T00:00:00"/>
    <n v="2021"/>
    <s v="-"/>
    <s v="-"/>
    <n v="12.133011830000001"/>
    <s v="-"/>
    <n v="12.447142356020263"/>
    <s v="MDR"/>
    <s v="MDR, Prefeitura Municipal"/>
    <s v="-"/>
    <s v="MDR"/>
    <s v="https://formulariopainel.mdr.gov.br/instrumentos/1-57798"/>
    <s v="-"/>
    <s v="-"/>
    <s v="-"/>
    <x v="0"/>
    <s v="SI"/>
    <x v="0"/>
    <s v="SI"/>
  </r>
  <r>
    <x v="10"/>
    <s v="RM"/>
    <x v="10"/>
    <s v="Execução das obras e serviços de drenagem pluvial da rua professora maria Carolina Campos"/>
    <s v="-"/>
    <x v="0"/>
    <s v="Drenagem Urbana"/>
    <s v="-"/>
    <s v="-"/>
    <s v="-"/>
    <s v="-"/>
    <s v="-"/>
    <s v="-"/>
    <x v="0"/>
    <s v="Homologada"/>
    <s v="-"/>
    <d v="2021-06-14T00:00:00"/>
    <n v="2021"/>
    <d v="2022-10-06T00:00:00"/>
    <n v="2022"/>
    <n v="3.9341816700000001"/>
    <d v="2021-06-01T00:00:00"/>
    <n v="4.5104320142447296"/>
    <s v="-"/>
    <s v="Prefeitura Municipal"/>
    <s v="LICITAÇÃO SMOBI 001/2021 -TP"/>
    <s v="Prefeitura Municipal"/>
    <s v="https://prefeitura.pbh.gov.br/obras-e-infraestrutura/licitacao/tomada-de-preco-001-2021"/>
    <s v="-"/>
    <s v="-"/>
    <s v="-"/>
    <x v="0"/>
    <s v="Microdrenagem. Concluído"/>
    <x v="0"/>
    <s v="SI"/>
  </r>
  <r>
    <x v="11"/>
    <s v="RM"/>
    <x v="11"/>
    <s v="IMPLANTACAO DE MACRODRENAGEM NO CORREGO CACHOEIRINHA"/>
    <s v="-"/>
    <x v="0"/>
    <s v="Drenagem Urbana"/>
    <s v="Córrego Cachoeirinha"/>
    <s v="-"/>
    <s v="-"/>
    <s v="-"/>
    <s v="-"/>
    <s v="-"/>
    <x v="1"/>
    <s v="Não Iniciadas"/>
    <n v="0"/>
    <s v="-"/>
    <s v="-"/>
    <s v="-"/>
    <s v="-"/>
    <n v="146.81881702000001"/>
    <s v="-"/>
    <n v="150.62003907981276"/>
    <s v="MDR"/>
    <s v="MDR, Prefeitura Municipal"/>
    <s v="-"/>
    <s v="MDR"/>
    <s v="https://formulariopainel.mdr.gov.br/instrumentos/1-57796"/>
    <s v="-"/>
    <s v="-"/>
    <s v="-"/>
    <x v="1"/>
    <s v="-"/>
    <x v="0"/>
    <s v="Ribeirão Onça"/>
  </r>
  <r>
    <x v="12"/>
    <s v="RM"/>
    <x v="12"/>
    <s v="MACRODRENAGEM NO BAIRRO DAS INDUSTRIAS"/>
    <s v="-"/>
    <x v="0"/>
    <s v="Drenagem Urbana"/>
    <s v="-"/>
    <s v="-"/>
    <s v="-"/>
    <s v="-"/>
    <s v="-"/>
    <s v="-"/>
    <x v="1"/>
    <s v="Não Iniciadas"/>
    <n v="0"/>
    <s v="-"/>
    <s v="-"/>
    <s v="-"/>
    <s v="-"/>
    <n v="41.969147"/>
    <s v="-"/>
    <n v="43.05575190968397"/>
    <s v="MDR/SNS/PAC"/>
    <s v="MDR, Prefeitura Municipal"/>
    <s v="-"/>
    <s v="MDR"/>
    <s v="https://formulariopainel.mdr.gov.br/instrumentos/1-54327"/>
    <s v="-"/>
    <s v="-"/>
    <s v="-"/>
    <x v="1"/>
    <s v="-"/>
    <x v="0"/>
    <s v="SI"/>
  </r>
  <r>
    <x v="13"/>
    <s v="RM"/>
    <x v="13"/>
    <s v="OBRAS DE CONTENCAO DE ENCOSTAS EM AREAS DE RISCO EM BELO HORIZONTE/MG"/>
    <s v="-"/>
    <x v="0"/>
    <s v="Conteção de Encostas"/>
    <s v="-"/>
    <s v="-"/>
    <s v="-"/>
    <s v="-"/>
    <s v="-"/>
    <s v="-"/>
    <x v="1"/>
    <s v="Paralisadas"/>
    <n v="0.75"/>
    <d v="2012-08-17T00:00:00"/>
    <n v="2012"/>
    <s v="-"/>
    <s v="-"/>
    <n v="36.810020819999998"/>
    <s v="-"/>
    <n v="37.763053040277939"/>
    <s v="MDR"/>
    <s v="MDR, Prefeitura"/>
    <s v="-"/>
    <s v="MDR"/>
    <s v="https://formulariopainel.mdr.gov.br/instrumentos/1-39023"/>
    <s v="-"/>
    <s v="-"/>
    <s v="-"/>
    <x v="0"/>
    <s v="SI"/>
    <x v="1"/>
    <s v="SI"/>
  </r>
  <r>
    <x v="14"/>
    <s v="RM"/>
    <x v="14"/>
    <s v="OBRAS DE CONTENCAO DE ENCOSTAS NO MUNICIPIO DE BELO HORIZONTE - INTERVENCAO EM SETORES DE RISCO ALTO/MUITO ALTO"/>
    <s v="-"/>
    <x v="0"/>
    <s v="Conteção de Encostas"/>
    <s v="-"/>
    <s v="-"/>
    <s v="-"/>
    <s v="-"/>
    <s v="-"/>
    <s v="-"/>
    <x v="1"/>
    <s v="Em Execução"/>
    <n v="0.45"/>
    <d v="2014-11-14T00:00:00"/>
    <n v="2014"/>
    <s v="-"/>
    <s v="-"/>
    <n v="58.518000000000001"/>
    <s v="-"/>
    <n v="60.033064056576762"/>
    <s v="MDR"/>
    <s v="MDR, Prefeitura"/>
    <s v="-"/>
    <s v="MDR"/>
    <s v="https://formulariopainel.mdr.gov.br/instrumentos/1-52381"/>
    <s v="-"/>
    <s v="-"/>
    <s v="-"/>
    <x v="0"/>
    <s v="SI"/>
    <x v="1"/>
    <s v="SI"/>
  </r>
  <r>
    <x v="15"/>
    <s v="RM"/>
    <x v="15"/>
    <s v="Obras de tratamento de estabilização e contenção de encosta da PEDREIRA PITANGUI nos trechos das ruas: Borba Gato, Formiga, Pitangui, Rio Novo, Corumbataí, Itabira e Aristides Ferreira."/>
    <s v="-"/>
    <x v="0"/>
    <s v="Conteção de Encostas"/>
    <s v="-"/>
    <s v="-"/>
    <s v="-"/>
    <s v="-"/>
    <s v="-"/>
    <s v="-"/>
    <x v="0"/>
    <s v="Em andamento"/>
    <s v="-"/>
    <d v="2022-12-21T00:00:00"/>
    <n v="2022"/>
    <s v="-"/>
    <s v="-"/>
    <n v="24.364840130000001"/>
    <d v="2022-12-01T00:00:00"/>
    <n v="24.492916453077008"/>
    <s v="-"/>
    <s v="Prefeitura Municipal"/>
    <s v="REGIME DIFERENCIADO DE CONTRATAÇÃO - SMOBI Nº 087/2022"/>
    <s v="Prefeitura Municipal"/>
    <s v="https://prefeitura.pbh.gov.br/obras-e-infraestrutura/licitacao/regime-diferenciado-de-contratacao-087-2022"/>
    <s v="-"/>
    <s v="-"/>
    <s v="-"/>
    <x v="0"/>
    <s v="SI"/>
    <x v="1"/>
    <s v="SI"/>
  </r>
  <r>
    <x v="16"/>
    <s v="RM"/>
    <x v="16"/>
    <s v="Contratação de obras e serviços de otimização do sistema de macrodrenagem dos córregos Vilarinho, Nado e Ribeirão Isidoro (TR 10 anos) para a implantação dos reservatórios profundos Vilarinho 2 e Nado 1 e mitigação das inundações recorrentes na Av. Vilarinho e Rua Dr. Àlvaro Camargos."/>
    <s v="-"/>
    <x v="0"/>
    <s v="Drenagem Urbana"/>
    <s v="Córregos Vilarinho, Nado e Ribeirão Isidoro"/>
    <s v="-"/>
    <s v="-"/>
    <s v="-"/>
    <s v="-"/>
    <s v="-"/>
    <x v="1"/>
    <s v="Em Execução"/>
    <s v="-"/>
    <d v="2021-03-25T00:00:00"/>
    <n v="2021"/>
    <d v="2024-08-05T00:00:00"/>
    <n v="2024"/>
    <n v="197.36833110000001"/>
    <d v="2021-03-01T00:00:00"/>
    <n v="237.89440330562022"/>
    <s v="-"/>
    <s v="Prefeitura Municipal"/>
    <s v="REGIME DIFERENCIADO DE CONTRATAÇÕES Nº 039/2020 - OBRAS E INFRAESTRUTURA"/>
    <s v="Prefeitura Municipal"/>
    <s v="https://prefeitura.pbh.gov.br/obras-e-infraestrutura/licitacao/regime-diferenciado-de-contratacao-039-2020"/>
    <s v="-"/>
    <s v="-"/>
    <s v="-"/>
    <x v="1"/>
    <s v="-"/>
    <x v="0"/>
    <s v="Ribeirão Onça"/>
  </r>
  <r>
    <x v="17"/>
    <s v="RM"/>
    <x v="17"/>
    <s v="O Programa de Redução de Riscos de Inundações e Melhorias Urbanas na Bacia do Ribeirão Isidoro prevê a implantação de soluções de macrodrenagem no sistema da Bacia Hidrográfica do Ribeirão Isidoro para fins de mitigação dos eventos de alagamentos e inundações e o desenvolvimento de projetos e obras para eliminar e/ou mitigar situações de impacto ambiental, de precariedade e risco geológico e urbanização em assentamentos de interesse social na região da Izidora. "/>
    <s v="-"/>
    <x v="0"/>
    <s v="Drenagem Urbana e Eventos Extremos"/>
    <s v="Ribeirão Isidoro"/>
    <m/>
    <m/>
    <s v="-"/>
    <s v="-"/>
    <s v="-"/>
    <x v="1"/>
    <s v="Previsto"/>
    <s v="-"/>
    <s v="-"/>
    <s v="-"/>
    <s v="-"/>
    <s v="-"/>
    <n v="840"/>
    <s v="-"/>
    <n v="861.74807422544313"/>
    <s v="-"/>
    <s v="Prefeitura Municipal"/>
    <s v="-"/>
    <s v="Prefeitura Municipal"/>
    <s v="https://prefeitura.pbh.gov.br/obras-e-infraestrutura/informacoes/publicacoes/programa-reducao-riscos-inundacao-melhorias-urbanas-bacia-ribeirao-isidoro"/>
    <s v="-"/>
    <s v="-"/>
    <s v="-"/>
    <x v="1"/>
    <s v="-"/>
    <x v="0"/>
    <s v="Ribeirão Onça"/>
  </r>
  <r>
    <x v="18"/>
    <s v="RM"/>
    <x v="18"/>
    <s v="SANEAMENTO INTEGRADO NA BACIA DO CORREGO BONSUCESSO"/>
    <s v="-"/>
    <x v="0"/>
    <s v="Saneamento Básico"/>
    <s v="Córrego Bonsucesso"/>
    <s v="-"/>
    <s v="-"/>
    <s v="-"/>
    <s v="-"/>
    <s v="-"/>
    <x v="1"/>
    <s v="Em Execução"/>
    <n v="0.93"/>
    <d v="2012-07-18T00:00:00"/>
    <n v="2012"/>
    <s v="-"/>
    <s v="-"/>
    <n v="64.375636020000002"/>
    <s v="-"/>
    <n v="66.042357580086986"/>
    <s v="MDR"/>
    <s v="MDR, Prefeitura"/>
    <s v="-"/>
    <s v="MDR"/>
    <s v="https://formulariopainel.mdr.gov.br/instrumentos/1-40932"/>
    <s v="-"/>
    <s v="-"/>
    <s v="-"/>
    <x v="1"/>
    <s v="-"/>
    <x v="2"/>
    <s v="Ribeirão Arrudas"/>
  </r>
  <r>
    <x v="19"/>
    <s v="RM"/>
    <x v="19"/>
    <s v="SANEAMENTO INTEGRADO NA BACIA DO CORREGO DO NADO - SUB-BACIAS LAREIRA E MARIBONDO"/>
    <s v="-"/>
    <x v="0"/>
    <s v="Saneamento Básico"/>
    <s v="Córrego do Nado"/>
    <n v="-19.817730000000001"/>
    <n v="-43.96987"/>
    <s v="-"/>
    <s v="-"/>
    <s v="-"/>
    <x v="1"/>
    <s v="Paralisadas"/>
    <n v="0.79"/>
    <d v="2013-04-01T00:00:00"/>
    <n v="2013"/>
    <s v="-"/>
    <s v="-"/>
    <n v="82.004968000000005"/>
    <s v="-"/>
    <n v="84.128122917760834"/>
    <s v="MDR/SNS/PAC"/>
    <s v="MDR, Prefeitura"/>
    <s v="-"/>
    <s v="MDR"/>
    <s v="https://formulariopainel.mdr.gov.br/instrumentos/1-41285"/>
    <s v="-"/>
    <s v="-"/>
    <s v="-"/>
    <x v="1"/>
    <s v="-"/>
    <x v="2"/>
    <s v="Ribeirão Onça"/>
  </r>
  <r>
    <x v="20"/>
    <s v="RM"/>
    <x v="20"/>
    <s v="DRENAGEM - AMPLIACAO DA CALHA E RESERVATORIOS DE AMORTECIMENTO - BACIA DO CORREGO RIACHO DAS PEDRAS"/>
    <s v="-"/>
    <x v="1"/>
    <s v="Drenagem Urbana"/>
    <s v="Córrego Riacho das Pedras"/>
    <n v="-19.555499999999999"/>
    <n v="-44.031399999999998"/>
    <s v="-"/>
    <s v="-"/>
    <s v="-"/>
    <x v="1"/>
    <s v="Paralisadas"/>
    <n v="0.39"/>
    <d v="2014-01-30T00:00:00"/>
    <n v="2014"/>
    <s v="-"/>
    <s v="-"/>
    <n v="127.25"/>
    <s v="-"/>
    <n v="130.5445743395091"/>
    <s v="MDR"/>
    <s v="MDR, Prefeitura"/>
    <s v="Parece ser a mesma obra que consta no Memorando.SEINFRA/SUBINFRA.nº 17/2022"/>
    <s v="MDR"/>
    <s v="https://formulariopainel.mdr.gov.br/instrumentos/1-41709"/>
    <s v="-"/>
    <s v="-"/>
    <s v="-"/>
    <x v="0"/>
    <s v="Concluído"/>
    <x v="0"/>
    <s v="Ribeirão Arrudas"/>
  </r>
  <r>
    <x v="21"/>
    <s v="RM"/>
    <x v="21"/>
    <s v="Requalificação Urbana e Ambiental e de Controle de Cheias do Córrego Ferrugem – 1ª etapa"/>
    <s v="-"/>
    <x v="1"/>
    <s v="Drenagem Urbana"/>
    <s v="Córrego Ferrugem"/>
    <s v="-"/>
    <s v="-"/>
    <s v="-"/>
    <s v="-"/>
    <s v="-"/>
    <x v="1"/>
    <s v="Paralisadas"/>
    <n v="1"/>
    <d v="2011-04-12T00:00:00"/>
    <n v="2011"/>
    <s v="-"/>
    <s v="-"/>
    <n v="48.222935799999995"/>
    <s v="-"/>
    <n v="49.471454832318067"/>
    <s v="MDR"/>
    <s v="MDR, Prefeitura"/>
    <s v="-"/>
    <s v="MDR"/>
    <s v="https://formulariopainel.mdr.gov.br/instrumentos/1-40567"/>
    <s v="-"/>
    <s v="-"/>
    <s v="-"/>
    <x v="0"/>
    <s v="Mesmo do item E_028"/>
    <x v="0"/>
    <s v="Ribeirão Arrudas"/>
  </r>
  <r>
    <x v="22"/>
    <s v="RM"/>
    <x v="22"/>
    <s v="Construção de 3 bacias de detenção no Córrego Ferrugem, sendo duas em Contagem e uma em Belo Horizonte que irão reter aproximadamente 750 mil metros cúbicos de água, reduzindo o volume que desagua no Arrudas e os riscos de alagamento na região da Tereza Cristina."/>
    <s v="-"/>
    <x v="1"/>
    <s v="Drenagem Urbana"/>
    <s v="Córrego Ferrugem"/>
    <s v="-"/>
    <s v="-"/>
    <s v="-"/>
    <n v="0.75"/>
    <s v="-"/>
    <x v="1"/>
    <s v="Em Execução"/>
    <s v="-"/>
    <s v="-"/>
    <n v="2022"/>
    <s v="-"/>
    <s v="-"/>
    <n v="170"/>
    <s v="-"/>
    <n v="174.40139597419682"/>
    <s v="Termo de Reparação da Vale S.A. e Prefeitura Municipal de Contagem"/>
    <s v=" SEINFRA e Prefeituras Municipais"/>
    <s v="Os convênios já foram firmados junto aos municípios, com previsão de ordem de início das obras ainda em 2022."/>
    <s v="SEINFRA/MG"/>
    <s v="Memorando.SEINFRA/SUBINFRA.nº 17/2022"/>
    <s v="-"/>
    <s v="-"/>
    <s v="-"/>
    <x v="1"/>
    <s v="-"/>
    <x v="0"/>
    <s v="Ribeirão Arrudas"/>
  </r>
  <r>
    <x v="23"/>
    <s v="RM"/>
    <x v="23"/>
    <s v="O objetivo é melhorar o escoamento das águas pluviais, incluindo os dispositivos hidráulicos (sarjetas, bocas-de-lobo, caixas de passagem, descidas d’água, entre outros) e a articulação viária.  Além disso, faz parte do escopo das obras, entre outros serviços, a implantação do interceptor da Av. General David Sarnoff e de contenções na margem esquerda do Ribeirão Arrudas"/>
    <s v="A proposta técnica para complemento das ações da 2ª etapa do empreendimento de Requalificação Urbana e Ambiental do Ribeirão Arrudas prevê a implantação, recuperação e revitalização dos sistemas de drenagem urbana da Avenida Tereza Cristina e demais vias urbanas do entorno, no trecho compreendido entre o viaduto do Barreiro e Avenida Castelo Branco, nos municípios de Belo Horizonte e Contagem"/>
    <x v="1"/>
    <s v="Drenagem Urbana"/>
    <s v="Ribeirão Arrudas"/>
    <s v="-"/>
    <s v="-"/>
    <s v="-"/>
    <s v="-"/>
    <s v="-"/>
    <x v="1"/>
    <s v="Paralisadas"/>
    <n v="0.43"/>
    <d v="2014-11-19T00:00:00"/>
    <n v="2014"/>
    <s v="-"/>
    <s v="-"/>
    <n v="19.337793999999999"/>
    <s v="-"/>
    <n v="19.838460403890867"/>
    <s v="MDR"/>
    <s v="MDR, Prefeitura Municipal"/>
    <s v="-"/>
    <s v="MDR"/>
    <s v="https://formulariopainel.mdr.gov.br/instrumentos/1-41708"/>
    <s v="-"/>
    <s v="-"/>
    <s v="-"/>
    <x v="1"/>
    <s v="-"/>
    <x v="0"/>
    <s v="Ribeirão Arrudas"/>
  </r>
  <r>
    <x v="24"/>
    <s v="RM"/>
    <x v="24"/>
    <s v=" Construção de duas bacias de contenção de cheias no Córrego Riacho das Pedras, que também irão reduzir o volume de água que desemboca no Arrudas. Compreendem a execução de duas bacias de detenção de cheias: Bacia B2 (Praça Rio Volga) e Bacia B5 (Rua Arterial, próxima à empresa Toshiba)."/>
    <s v="-"/>
    <x v="1"/>
    <s v="Drenagem Urbana"/>
    <s v="Córrego Riacho das Pedras e Ribeirão Arrudas"/>
    <s v="-"/>
    <s v="-"/>
    <s v="-"/>
    <s v="-"/>
    <s v="-"/>
    <x v="1"/>
    <s v="Em Execução"/>
    <s v="-"/>
    <s v="-"/>
    <n v="2022"/>
    <s v="-"/>
    <s v="-"/>
    <n v="120"/>
    <s v="-"/>
    <n v="123.10686774649187"/>
    <s v="Termo de Reparação da Vale S.A."/>
    <s v="SEINFRA e Prefeituras Municipais"/>
    <s v="Os convênios já foram firmados junto aos municípios, com previsão de ordem de início das obras ainda em 2022."/>
    <s v="SEINFRA/MG"/>
    <s v="Memorando.SEINFRA/SUBINFRA.nº 17/2022"/>
    <s v="-"/>
    <s v="-"/>
    <s v="-"/>
    <x v="1"/>
    <s v="-"/>
    <x v="0"/>
    <s v="Ribeirão Arrudas"/>
  </r>
  <r>
    <x v="25"/>
    <s v="RM"/>
    <x v="25"/>
    <s v="Contratação de empresa de engenharia pelo regime diferenciado de contratação, RDC, para execução das obras e serviços de Infraestrutura e Saneamento, no Bairro Alto da Boa Vista no Município de Betim-MG."/>
    <s v="-"/>
    <x v="2"/>
    <s v="Saneamento Básico"/>
    <s v="-"/>
    <s v="-"/>
    <s v="-"/>
    <s v="-"/>
    <s v="-"/>
    <s v="-"/>
    <x v="0"/>
    <s v="Em andamento"/>
    <s v="-"/>
    <d v="2019-09-16T00:00:00"/>
    <n v="2019"/>
    <s v="-"/>
    <s v="-"/>
    <n v="2.2970000000000002"/>
    <s v="-"/>
    <n v="2.3564706267807654"/>
    <s v="-"/>
    <s v="Prefeitura Municipal"/>
    <s v="-"/>
    <s v="Prefeitura Municipal"/>
    <s v="https://www.betim.mg.gov.br/portal/editais/0/1/7145/"/>
    <s v="-"/>
    <s v="-"/>
    <s v="-"/>
    <x v="0"/>
    <s v="Mesmo do item E_041"/>
    <x v="2"/>
    <s v="Rio Paraopeba (Trecho 3)"/>
  </r>
  <r>
    <x v="26"/>
    <s v="RM"/>
    <x v="26"/>
    <s v="Contratação de empresa de engenharia e/ou arquitetura sob regime de empreitada a preços unitários, para execução de obra da Estação de Tratamento de Esgoto Sanitário Citrolândia (1ª etapa) e seus sistemas (interceptores, redes coletoras, elevatórias de esgoto, linhas de recalque e emissário), no Município de Betim-MG."/>
    <s v="-"/>
    <x v="2"/>
    <s v="Esgotamento Sanitário"/>
    <s v="-"/>
    <s v="-"/>
    <s v="-"/>
    <s v="-"/>
    <s v="-"/>
    <s v="-"/>
    <x v="0"/>
    <s v="Em andamento"/>
    <s v="-"/>
    <d v="2022-03-17T00:00:00"/>
    <n v="2022"/>
    <s v="-"/>
    <s v="-"/>
    <n v="11.72"/>
    <d v="2022-02-01T00:00:00"/>
    <n v="12.746760925476332"/>
    <s v="-"/>
    <s v="Prefeitura Municipal"/>
    <s v="-"/>
    <s v="Prefeitura Municipal"/>
    <s v="https://www.betim.mg.gov.br/portal/editais/0/1/7741/"/>
    <s v="-"/>
    <s v="-"/>
    <s v="-"/>
    <x v="1"/>
    <s v="-"/>
    <x v="2"/>
    <s v="SI"/>
  </r>
  <r>
    <x v="27"/>
    <s v="RM"/>
    <x v="27"/>
    <s v="OBRAS DE CONTENCAO DE ENCOSTAS NO MUNICIPIO DE BETIM - INTERVENCAO EM SETORES DE RISCO ALTO/MUITO ALTO"/>
    <s v="-"/>
    <x v="2"/>
    <s v="Conteção de Encostas"/>
    <s v="-"/>
    <s v="-"/>
    <s v="-"/>
    <s v="-"/>
    <s v="-"/>
    <s v="-"/>
    <x v="1"/>
    <s v="Paralisadas"/>
    <n v="0.5"/>
    <d v="2014-05-28T00:00:00"/>
    <n v="2014"/>
    <s v="-"/>
    <s v="-"/>
    <n v="30.086019670000002"/>
    <s v="-"/>
    <n v="30.86496370444203"/>
    <s v="MDR"/>
    <s v="MDR, Prefeitura"/>
    <s v="-"/>
    <s v="MDR"/>
    <s v="https://formulariopainel.mdr.gov.br/instrumentos/1-52382"/>
    <s v="-"/>
    <s v="-"/>
    <s v="-"/>
    <x v="0"/>
    <s v="SI"/>
    <x v="1"/>
    <s v="SI"/>
  </r>
  <r>
    <x v="28"/>
    <s v="RM"/>
    <x v="28"/>
    <s v="SANEAMENTO INTEGRADO E URBANIZACAO - BAIRRO ALTO DA BOA VISTA"/>
    <s v="-"/>
    <x v="2"/>
    <s v="Saneamento Básico"/>
    <s v="-"/>
    <s v="-"/>
    <s v="-"/>
    <s v="-"/>
    <s v="-"/>
    <s v="-"/>
    <x v="1"/>
    <s v="Paralisadas"/>
    <n v="0.68"/>
    <d v="2008-05-26T00:00:00"/>
    <n v="2008"/>
    <s v="-"/>
    <s v="-"/>
    <n v="27.780379539999998"/>
    <s v="-"/>
    <n v="28.49962924981774"/>
    <s v="MDR"/>
    <s v="MDR, Prefeitura"/>
    <s v="-"/>
    <s v="MDR"/>
    <s v="https://formulariopainel.mdr.gov.br/instrumentos/1-39721"/>
    <s v="-"/>
    <s v="-"/>
    <s v="-"/>
    <x v="1"/>
    <s v="-"/>
    <x v="2"/>
    <s v="SI"/>
  </r>
  <r>
    <x v="29"/>
    <s v="CM"/>
    <x v="29"/>
    <s v="Contratação de empresa para construção de drenagens nas Ruas Dr. Melo Viana e Manoel de Freitas Marques neste município de Bonfim, conforme edital e seus anexo"/>
    <s v="-"/>
    <x v="3"/>
    <s v="Drenagem Urbana"/>
    <s v="-"/>
    <s v="-"/>
    <s v="-"/>
    <s v="-"/>
    <s v="-"/>
    <s v="-"/>
    <x v="0"/>
    <s v="Em andamento"/>
    <s v="-"/>
    <d v="2022-07-14T00:00:00"/>
    <n v="2022"/>
    <s v="-"/>
    <s v="-"/>
    <n v="0.13546981"/>
    <s v="-"/>
    <n v="0.13897719986093651"/>
    <s v="-"/>
    <s v="Prefeitura Municipal"/>
    <s v="TP - 8/2022"/>
    <s v="Prefeitura Municipal"/>
    <s v="https://www.prefeiturabonfim.mg.gov.br/licitacoes"/>
    <s v="-"/>
    <s v="-"/>
    <s v="-"/>
    <x v="0"/>
    <s v="Microdrenagem"/>
    <x v="0"/>
    <s v="Rio Manso"/>
  </r>
  <r>
    <x v="30"/>
    <s v="RM"/>
    <x v="30"/>
    <s v="-"/>
    <s v="-"/>
    <x v="4"/>
    <s v="Abastecimento de Água"/>
    <s v="-"/>
    <s v="-"/>
    <s v="-"/>
    <s v="-"/>
    <s v="-"/>
    <s v="-"/>
    <x v="1"/>
    <s v="SI"/>
    <s v="-"/>
    <s v="-"/>
    <s v="-"/>
    <s v="-"/>
    <s v="-"/>
    <s v="-"/>
    <s v="-"/>
    <s v="-"/>
    <s v="Obrigações de pagar da Vale S.A. (TAC Água)"/>
    <s v="Vale S.A."/>
    <s v="Obrigações de pagar da Vale S.A. (TAC Água): A Vale se obrigou a tomar ações de caráter emergencial e de contribuição para a resiliência hídrica da RMBH, atualmente em execução conforme cronogramas aprovados pela COPASA e com acompanhamento de auditoria independente e do Ministério Público de Minas Gerais.  "/>
    <s v="SEPLAG/MG"/>
    <s v="Ofício SEPLAG/RAM - CB nº. 106/2022"/>
    <s v="-"/>
    <s v="-"/>
    <s v="-"/>
    <x v="1"/>
    <s v="-"/>
    <x v="3"/>
    <s v="Rio Paraopeba (Trecho 2)"/>
  </r>
  <r>
    <x v="31"/>
    <s v="RM"/>
    <x v="31"/>
    <s v="-"/>
    <s v="-"/>
    <x v="4"/>
    <s v="Abastecimento de Água"/>
    <s v="-"/>
    <s v="-"/>
    <s v="-"/>
    <s v="-"/>
    <s v="-"/>
    <s v="-"/>
    <x v="1"/>
    <s v="SI"/>
    <s v="-"/>
    <s v="-"/>
    <s v="-"/>
    <s v="-"/>
    <s v="-"/>
    <s v="-"/>
    <s v="-"/>
    <s v="-"/>
    <s v="Obrigações de pagar da Vale S.A. (TAC Água)"/>
    <s v="Vale S.A."/>
    <s v="Obrigações de pagar da Vale S.A. (TAC Água): A Vale se obrigou a tomar ações de caráter emergencial e de contribuição para a resiliência hídrica da RMBH, atualmente em execução conforme cronogramas aprovados pela COPASA e com acompanhamento de auditoria independente e do Ministério Público de Minas Gerais.  "/>
    <s v="SEPLAG/MG"/>
    <s v="Ofício SEPLAG/RAM - CB nº. 106/2022"/>
    <s v="-"/>
    <s v="-"/>
    <s v="-"/>
    <x v="1"/>
    <s v="-"/>
    <x v="3"/>
    <s v="Rio Paraopeba (Trecho 2)"/>
  </r>
  <r>
    <x v="32"/>
    <s v="RM"/>
    <x v="32"/>
    <s v="-"/>
    <s v="-"/>
    <x v="4"/>
    <s v="Abastecimento de Água"/>
    <s v="-"/>
    <s v="-"/>
    <s v="-"/>
    <s v="-"/>
    <s v="-"/>
    <s v="-"/>
    <x v="1"/>
    <s v="SI"/>
    <s v="-"/>
    <s v="-"/>
    <s v="-"/>
    <s v="-"/>
    <s v="-"/>
    <s v="-"/>
    <s v="-"/>
    <s v="-"/>
    <s v="Obrigações de pagar da Vale S.A. (TAC Água)"/>
    <s v="Vale S.A."/>
    <s v="Obrigações de pagar da Vale S.A. (TAC Água): A Vale se obrigou a tomar ações de caráter emergencial e de contribuição para a resiliência hídrica da RMBH, atualmente em execução conforme cronogramas aprovados pela COPASA e com acompanhamento de auditoria independente e do Ministério Público de Minas Gerais.  "/>
    <s v="MPMG"/>
    <m/>
    <s v="-"/>
    <s v="-"/>
    <s v="-"/>
    <x v="1"/>
    <s v="-"/>
    <x v="3"/>
    <s v="Rio Paraopeba (Trecho 2)"/>
  </r>
  <r>
    <x v="33"/>
    <s v="RM"/>
    <x v="33"/>
    <s v="AMPLIACAO DO SES DA SEDE MUNICIPAL"/>
    <s v="-"/>
    <x v="4"/>
    <s v="Esgotamento Sanitário"/>
    <s v="-"/>
    <n v="-20.0837"/>
    <n v="-44.12"/>
    <s v="-"/>
    <s v="-"/>
    <s v="-"/>
    <x v="1"/>
    <s v="Paralisadas"/>
    <n v="0.24"/>
    <d v="2015-04-01T00:00:00"/>
    <n v="2015"/>
    <s v="-"/>
    <s v="-"/>
    <n v="24.1"/>
    <s v="-"/>
    <n v="24.723962605753787"/>
    <s v="MDR"/>
    <s v="MDR, Prefeitura"/>
    <s v="-"/>
    <s v="MDR"/>
    <s v="https://formulariopainel.mdr.gov.br/instrumentos/1-54149"/>
    <s v="-"/>
    <s v="-"/>
    <s v="-"/>
    <x v="0"/>
    <s v="Concluído"/>
    <x v="2"/>
    <s v="Rio Paraopeba (Trecho 2)"/>
  </r>
  <r>
    <x v="34"/>
    <s v="DM"/>
    <x v="34"/>
    <s v="Contratação, sob o regime de empreitada por menor preço global, de pessoa jurídica especializada em Perfuração de Poço artesiano no Município de Caetanópolis/MG, em conformidade com os anexos do presente Edital e item 1.1 supramencionados."/>
    <s v="-"/>
    <x v="5"/>
    <s v="Abastecimento de Água"/>
    <s v="Subterrâneo"/>
    <s v="-"/>
    <s v="-"/>
    <s v="-"/>
    <s v="-"/>
    <s v="-"/>
    <x v="0"/>
    <s v="Em andamento"/>
    <s v="-"/>
    <d v="2022-11-10T00:00:00"/>
    <n v="2022"/>
    <s v="-"/>
    <s v="-"/>
    <n v="0.38415199999999999"/>
    <d v="2022-11-01T00:00:00"/>
    <n v="0.3872100350142928"/>
    <s v="Prefeitura Municipal"/>
    <s v="Prefeitura Municipal"/>
    <s v="Número da licitação: 8/2022"/>
    <s v="Prefeitura Municipal"/>
    <s v="https://www.caetanopolis.mg.gov.br/detalhe-da-licitacao/info/tp-8-2022/30443"/>
    <s v="-"/>
    <s v="-"/>
    <s v="-"/>
    <x v="0"/>
    <s v="Fora da área do PSH-RMBH"/>
    <x v="3"/>
    <s v="Fora da área do PSH-RMBH"/>
  </r>
  <r>
    <x v="35"/>
    <s v="RM"/>
    <x v="35"/>
    <s v="AMPLIACAO DO SES NOS DISTRITOS DE RANCHO NOVO- ANTONIO DOS SANTOS- PENEDIA E MORRO VERMELHO"/>
    <s v="-"/>
    <x v="6"/>
    <s v="Esgotamento Sanitário"/>
    <s v="-"/>
    <s v="-"/>
    <s v="-"/>
    <s v="-"/>
    <s v="-"/>
    <s v="-"/>
    <x v="1"/>
    <s v="Em Execução"/>
    <n v="0.22"/>
    <d v="2013-10-31T00:00:00"/>
    <n v="2013"/>
    <s v="-"/>
    <s v="-"/>
    <n v="3.8369529999999998"/>
    <s v="-"/>
    <n v="3.9362938793375437"/>
    <s v="MDR/SNS/PAC"/>
    <s v="MDR, Prefeitura"/>
    <s v="-"/>
    <s v="MDR"/>
    <s v="https://formulariopainel.mdr.gov.br/instrumentos/1-40935"/>
    <s v="-"/>
    <s v="-"/>
    <s v="-"/>
    <x v="0"/>
    <s v="SI"/>
    <x v="2"/>
    <s v="Ribeirão Caeté/Sabará"/>
  </r>
  <r>
    <x v="36"/>
    <s v="RM"/>
    <x v="36"/>
    <s v="1 poço profundo"/>
    <s v="-"/>
    <x v="6"/>
    <s v="Abastecimento de Água"/>
    <s v="Subterrâneo"/>
    <s v="-"/>
    <s v="-"/>
    <s v="-"/>
    <s v="-"/>
    <s v="-"/>
    <x v="3"/>
    <s v="Concluído"/>
    <n v="1"/>
    <s v="-"/>
    <s v="-"/>
    <s v="-"/>
    <s v="-"/>
    <n v="0.3"/>
    <d v="2020-12-01T00:00:00"/>
    <n v="0.37621798469887252"/>
    <s v="Não foi solicitado"/>
    <s v="SAAE-Caeté"/>
    <s v="-"/>
    <s v="Operador"/>
    <s v="Resumo Executivo do Atlas Águas (ANA, 2021)"/>
    <s v="MG-RM-POC-031"/>
    <s v="-"/>
    <s v="Infraestrutura Recomendada"/>
    <x v="1"/>
    <s v="-"/>
    <x v="3"/>
    <s v="Ribeirão Caeté/Sabará"/>
  </r>
  <r>
    <x v="37"/>
    <s v="RM"/>
    <x v="37"/>
    <s v="Contratação de empresa especializada para execução de obras/serviços complementares de reforma para operacionalização do Sistema de Esgotamento Sanitário da rede emissária de esgoto, e unidades da Estação de Tratamento de Esgoto, no Município de Caeté/MG, com fornecimento de material e mão-de-obra necessária para executar a construção no âmbito do Termo de Compromisso nº 0.016.00/2019 e Termos Aditivos, entre o Ministério do Desenvolvimento Regional/CODEVASF e o Município de caeté, conforme projetos da ETE; mediante especificação do edital e seus anexos."/>
    <s v="-"/>
    <x v="6"/>
    <s v="Esgotamento Sanitário"/>
    <s v="-"/>
    <s v="-"/>
    <s v="-"/>
    <s v="-"/>
    <s v="-"/>
    <s v="-"/>
    <x v="1"/>
    <s v="Não Iniciadas"/>
    <s v="-"/>
    <d v="2023-02-28T00:00:00"/>
    <n v="2023"/>
    <s v="-"/>
    <s v="-"/>
    <n v="1.3953951499999999"/>
    <d v="2023-02-01T00:00:00"/>
    <n v="1.3953951499999999"/>
    <s v="Não informado"/>
    <s v="Prefeitura Municipal"/>
    <s v="-"/>
    <s v="Prefeitura Municipal"/>
    <s v="https://www.caete.mg.gov.br/detalhe-da-licitacao/info/co-4-2022/30878"/>
    <s v="-"/>
    <s v="-"/>
    <s v="-"/>
    <x v="1"/>
    <s v="-"/>
    <x v="2"/>
    <s v="Ribeirão Caeté/Sabará"/>
  </r>
  <r>
    <x v="38"/>
    <s v="DM"/>
    <x v="38"/>
    <s v="Ampliação da captação do Rio Pará e da ETA"/>
    <s v="-"/>
    <x v="7"/>
    <s v="Abastecimento de Água"/>
    <s v="Rio Pará"/>
    <s v="-"/>
    <s v="-"/>
    <n v="90"/>
    <s v="-"/>
    <s v="-"/>
    <x v="4"/>
    <s v="Em Execução"/>
    <n v="0.8"/>
    <s v="-"/>
    <s v="-"/>
    <s v="-"/>
    <n v="2022"/>
    <n v="6.5"/>
    <d v="2018-07-01T00:00:00"/>
    <n v="9.3330962367541836"/>
    <s v="FUNASA"/>
    <s v="Operador"/>
    <s v="-"/>
    <s v="Operador"/>
    <s v="Inventário do Atlas Águas"/>
    <s v="-"/>
    <s v="-"/>
    <s v="-"/>
    <x v="0"/>
    <s v="Fora da área do PSH-RMBH"/>
    <x v="3"/>
    <s v="Fora da área do PSH-RMBH"/>
  </r>
  <r>
    <x v="39"/>
    <s v="DM"/>
    <x v="39"/>
    <s v="Contratação de empresa para a execução de serviços de obra remanescente para Construção de Rede de Abastecimento de Água nos Povoados Chácara e Limas no município de Carmópolis de Minas, conforme Convênio assinado entre o município e a FUNASA, em conformidade com o constante no Projeto Básico e seus anexos, incluindo o fornecimento de materiais, equipamentos e mão- de- obra."/>
    <s v="-"/>
    <x v="8"/>
    <s v="Abastecimento de Água"/>
    <s v="-"/>
    <s v="-"/>
    <s v="-"/>
    <s v="-"/>
    <s v="-"/>
    <s v="-"/>
    <x v="0"/>
    <s v="Em andamento"/>
    <s v="-"/>
    <d v="2022-04-20T00:00:00"/>
    <n v="2022"/>
    <s v="-"/>
    <s v="-"/>
    <s v="-"/>
    <s v="-"/>
    <s v="-"/>
    <s v="-"/>
    <s v="Prefeitura Municipal"/>
    <s v="TP 001 2022 – Contratação de empresa para a execução de serviços de obra remanescente para Construção de Rede de Abastecimento de Água nos Povoados Chácara e Limas no município de Carmópolis de Minas, conforme Convênio assinado entre o município e a FUNASA."/>
    <s v="Prefeitura Municipal"/>
    <s v="https://carmopolisdeminas.mg.gov.br/licitacoes/?numero=&amp;ano=Todos&amp;categoria=Todas&amp;modalidades=Todas&amp;unidade=Todas&amp;status_da_licita%C3%A7%C3%A3o=Todos&amp;numero_do_processo_administrativo=&amp;data_limite=&amp;keyword=%C3%A1gua&amp;ordenarpor=ID-desc"/>
    <s v="-"/>
    <s v="-"/>
    <s v="-"/>
    <x v="0"/>
    <s v="Abastecimento Rural"/>
    <x v="3"/>
    <s v="Rio Pará (Trecho 1)"/>
  </r>
  <r>
    <x v="40"/>
    <s v="DM"/>
    <x v="40"/>
    <s v="Contratação de empresa de engenharia para execução de serviços da obra remanescente para Construção de Rede de Abastecimento de Água nos Povoados Chácara e Limas em Carmópolis de Minas, conforme convênio assinado entre o Município e a FUNASA."/>
    <s v="-"/>
    <x v="8"/>
    <s v="Abastecimento de Água"/>
    <s v="-"/>
    <s v="-"/>
    <s v="-"/>
    <s v="-"/>
    <s v="-"/>
    <s v="-"/>
    <x v="0"/>
    <s v="Em andamento"/>
    <s v="-"/>
    <d v="2021-09-03T00:00:00"/>
    <n v="2021"/>
    <s v="-"/>
    <s v="-"/>
    <s v="-"/>
    <s v="-"/>
    <s v="-"/>
    <s v="-"/>
    <s v="Prefeitura Municipal"/>
    <s v="TP 002 2021 REDE DE ABASTECIMENTO DE ÁGUA"/>
    <s v="Prefeitura Municipal"/>
    <s v="https://carmopolisdeminas.mg.gov.br/licitacoes/?numero=&amp;ano=Todos&amp;categoria=Todas&amp;modalidades=Todas&amp;unidade=Todas&amp;status_da_licita%C3%A7%C3%A3o=Todos&amp;numero_do_processo_administrativo=&amp;data_limite=&amp;keyword=%C3%A1gua&amp;ordenarpor=ID-desc"/>
    <s v="-"/>
    <s v="-"/>
    <s v="-"/>
    <x v="0"/>
    <s v="Mesmo projeto do E_210"/>
    <x v="3"/>
    <s v="Rio Pará (Trecho 1)"/>
  </r>
  <r>
    <x v="41"/>
    <s v="DM"/>
    <x v="41"/>
    <s v="AMPLIACAO DO SES NO MUNICIPIO DE CONCEICAO DO PARA"/>
    <s v="-"/>
    <x v="9"/>
    <s v="Esgotamento Sanitário"/>
    <s v="-"/>
    <s v="-"/>
    <s v="-"/>
    <s v="-"/>
    <s v="-"/>
    <s v="-"/>
    <x v="1"/>
    <s v="Paralisadas"/>
    <n v="0"/>
    <d v="2020-06-23T00:00:00"/>
    <n v="2020"/>
    <s v="-"/>
    <s v="-"/>
    <n v="10.86"/>
    <s v="-"/>
    <n v="11.141171531057514"/>
    <s v="MDR"/>
    <s v="MDR, Prefeitura"/>
    <s v="-"/>
    <s v="MDR"/>
    <s v="https://formulariopainel.mdr.gov.br/instrumentos/1-57546"/>
    <s v="-"/>
    <s v="-"/>
    <s v="-"/>
    <x v="0"/>
    <s v="Fora da área do PSH-RMBH"/>
    <x v="2"/>
    <s v="Fora da área do PSH-RMBH"/>
  </r>
  <r>
    <x v="42"/>
    <s v="RM"/>
    <x v="42"/>
    <s v="Execução de 3,5 km de macrodrenagem do córrego Maracanã/Matadouro, que solucionará os problemas de enchentes em períodos chuvosos na região, a implementação de um parque linear ao longo do leito do córrego e uma área verde nos canteiros gramada e reflorestada, priorizando a sustentabilidade ambiental no município. Serão realizados também 15,5 km de redes de drenagem superficial e respectivos dispositivos de coleta das águas pluviais implantadas, 8 km de redes de coleta e interceptação de esgoto, garantindo acesso da população local ao saneamento básico "/>
    <s v="-"/>
    <x v="10"/>
    <s v="Drenagem Urbana"/>
    <s v="Córrego Maracanã / Matadouro"/>
    <s v="-"/>
    <s v="-"/>
    <s v="-"/>
    <s v="-"/>
    <s v="-"/>
    <x v="1"/>
    <s v="Em Execução"/>
    <n v="0.11"/>
    <d v="2020-04-01T00:00:00"/>
    <n v="2020"/>
    <s v="-"/>
    <s v="-"/>
    <n v="154.35126235000001"/>
    <s v="-"/>
    <n v="158.34750367187937"/>
    <s v="MDR"/>
    <s v="MDR, Prefeitura Municipal"/>
    <s v="-"/>
    <s v="MDR"/>
    <s v="https://formulariopainel.mdr.gov.br/instrumentos/1-57667"/>
    <s v="-"/>
    <s v="-"/>
    <s v="-"/>
    <x v="1"/>
    <s v="-"/>
    <x v="0"/>
    <s v="Ribeirão Arrudas"/>
  </r>
  <r>
    <x v="43"/>
    <s v="RM"/>
    <x v="43"/>
    <s v="OBRAS DE CONTENCAO DE ENCOSTAS NO MUNICIPIO DE CONTAGEM - INTERVENCAO EM SETORES DE RISCO ALTO/MUITO ALTO"/>
    <s v="-"/>
    <x v="10"/>
    <s v="Conteção de Encostas"/>
    <s v="-"/>
    <s v="-"/>
    <s v="-"/>
    <s v="-"/>
    <s v="-"/>
    <s v="-"/>
    <x v="1"/>
    <s v="Em Execução"/>
    <n v="0.19"/>
    <d v="2013-12-16T00:00:00"/>
    <n v="2013"/>
    <s v="-"/>
    <s v="-"/>
    <n v="40"/>
    <s v="-"/>
    <n v="41.03562258216396"/>
    <s v="MDR"/>
    <s v="MDR, Prefeitura"/>
    <s v="-"/>
    <s v="MDR"/>
    <s v="https://formulariopainel.mdr.gov.br/instrumentos/1-52383"/>
    <s v="-"/>
    <s v="-"/>
    <s v="-"/>
    <x v="0"/>
    <s v="SI"/>
    <x v="1"/>
    <s v="SI"/>
  </r>
  <r>
    <x v="44"/>
    <s v="RM"/>
    <x v="44"/>
    <m/>
    <s v="-"/>
    <x v="10"/>
    <s v="Drenagem Urbana"/>
    <s v="-"/>
    <m/>
    <m/>
    <s v="-"/>
    <s v="-"/>
    <s v="-"/>
    <x v="1"/>
    <s v="Em Execução"/>
    <s v="-"/>
    <s v="-"/>
    <s v="-"/>
    <s v="-"/>
    <s v="-"/>
    <s v="-"/>
    <s v="-"/>
    <s v="-"/>
    <s v="-"/>
    <s v="Prefeitura Municipal"/>
    <s v="-"/>
    <s v="Prefeitura Municipal"/>
    <s v="https://www.contagem.mg.gov.br/arquivos/licitacao/vupr14714-re14-202bdrenagem-20190708015256.pdf"/>
    <s v="-"/>
    <s v="-"/>
    <s v="-"/>
    <x v="0"/>
    <s v="Mesmo projeto do E_054"/>
    <x v="0"/>
    <s v="Ribeirão Arrudas"/>
  </r>
  <r>
    <x v="45"/>
    <s v="CM"/>
    <x v="45"/>
    <s v="A presente licitação tem por objeto REGISTRO DE PREÇOS PARA EVENTUAL AQUISIÇÃO DE TUBOS E MANILHAS DE CONCRETO PARA MANUTENÇÃO E READEQUAÇÃO DO SISTEMA DE DRENAGEM DE AGUAS PLUVIAIS URBANAS E RURAIS AO LONGO DE TODA EXTENSÃO DO MUNICIPIO DE FORTUNA DE MINAS PARA ATENDER A DEMANDA DA SECRETARIA MUNICIPAL DE OBRAS, DESENVOLVIMENTO SUSTENTÁVEL, AGRICULTURA, MEIO AMBIENTE E AGUAMINAS conforme descrito e especificado no Termo de Referência – anexo II, deste instrumento convocatório."/>
    <s v="-"/>
    <x v="11"/>
    <s v="Drenagem Urbana"/>
    <s v="-"/>
    <s v="-"/>
    <s v="-"/>
    <s v="-"/>
    <s v="-"/>
    <s v="-"/>
    <x v="0"/>
    <s v="Em andamento"/>
    <s v="-"/>
    <d v="2021-11-05T00:00:00"/>
    <n v="2021"/>
    <s v="-"/>
    <s v="-"/>
    <s v="-"/>
    <s v="-"/>
    <s v="-"/>
    <s v="-"/>
    <s v="Prefeitura Municipal"/>
    <s v="PROCESSO LICITATÓRIO Nº 62/2021"/>
    <s v="Prefeitura Municipal"/>
    <s v="https://fortunademinas.mg.gov.br/processo-licitatorio-no-62-2021/#more-2054"/>
    <s v="-"/>
    <s v="-"/>
    <s v="-"/>
    <x v="0"/>
    <s v="Compra de equipamentos para manutenção da drenagem urbana. Não se configura como um projeto ou obra."/>
    <x v="0"/>
    <s v="SI"/>
  </r>
  <r>
    <x v="46"/>
    <s v="RM"/>
    <x v="46"/>
    <s v="O projeto consiste na ampliação da rede de distribuição, com implantação de 30,6 km de adutoras de água tratada, 1.529 ligações prediais, 1,2 km de adutoras, quatro estaçõe elevatórias e quatro reservatórios de água"/>
    <s v="-"/>
    <x v="12"/>
    <s v="Abastecimento de Água"/>
    <s v="-"/>
    <s v="-"/>
    <s v="-"/>
    <s v="-"/>
    <s v="-"/>
    <s v="-"/>
    <x v="1"/>
    <s v="Paralisadas"/>
    <n v="0.40200000000000002"/>
    <s v="-"/>
    <s v="-"/>
    <s v="-"/>
    <s v="-"/>
    <n v="22.667494999999999"/>
    <d v="2013-12-01T00:00:00"/>
    <n v="42.33834352321373"/>
    <s v="PAC/FIN CEF"/>
    <s v="Operador"/>
    <s v="-"/>
    <s v="Operador"/>
    <s v="Inventário do Atlas Águas"/>
    <s v="-"/>
    <s v="-"/>
    <s v="-"/>
    <x v="1"/>
    <m/>
    <x v="3"/>
    <s v="Rio Paraopeba (Trecho 3)"/>
  </r>
  <r>
    <x v="47"/>
    <s v="RM"/>
    <x v="47"/>
    <s v="AMPLIACAO DO SAA NA SEDE MUNICIPAL - SISTEMAS JARDIM DAS ROSAS, DURVAL DE BARROS, IBIRITE CENTRAL E AREA DE INFLUENCIA DO RESERVATORIO DA ETA"/>
    <s v="-"/>
    <x v="12"/>
    <s v="Abastecimento de Água"/>
    <s v="-"/>
    <n v="-20.034500000000001"/>
    <n v="-44.034500000000001"/>
    <s v="-"/>
    <s v="-"/>
    <s v="-"/>
    <x v="1"/>
    <s v="Paralisadas"/>
    <n v="0.57999999999999996"/>
    <d v="2015-11-01T00:00:00"/>
    <n v="2015"/>
    <s v="-"/>
    <s v="-"/>
    <n v="22.667494999999999"/>
    <d v="2013-12-01T00:00:00"/>
    <n v="42.33834352321373"/>
    <s v="MDR"/>
    <s v="MDR, Prefeitura"/>
    <s v="-"/>
    <s v="MDR"/>
    <s v="https://formulariopainel.mdr.gov.br/instrumentos/1-52585"/>
    <s v="-"/>
    <s v="-"/>
    <s v="-"/>
    <x v="0"/>
    <s v="Mesmo projeto do E_062"/>
    <x v="3"/>
    <s v="Rio Paraopeba (Trecho 3)"/>
  </r>
  <r>
    <x v="48"/>
    <s v="RM"/>
    <x v="48"/>
    <s v="Canalização do Córrego Barreirinho  - Canalização do Córrego em seção U (ABERTO), em concreto armado."/>
    <s v="-"/>
    <x v="12"/>
    <s v="Drenagem Urbana"/>
    <s v="Córrego Barreirinho - Afluente do Ribeirão Ibirité."/>
    <s v="-"/>
    <s v="-"/>
    <n v="33880"/>
    <s v="-"/>
    <n v="1.33"/>
    <x v="1"/>
    <s v="Paralisadas"/>
    <s v="-"/>
    <s v="-"/>
    <n v="2017"/>
    <s v="-"/>
    <s v="-"/>
    <n v="5.1398549999999998"/>
    <d v="2017-12-01T00:00:00"/>
    <n v="7.5830920673207807"/>
    <s v="MDR"/>
    <s v="Prefeitura Municipal"/>
    <s v="-"/>
    <s v="Prefeitura Municipal"/>
    <s v="Informações enviadas pelo município"/>
    <s v="-"/>
    <s v="-"/>
    <s v="-"/>
    <x v="1"/>
    <s v="-"/>
    <x v="0"/>
    <s v="Médio Rio Paraopeba"/>
  </r>
  <r>
    <x v="49"/>
    <s v="RM"/>
    <x v="49"/>
    <s v="Contratação de empresa especializada, sob-regime de empreitada por preço unitário, para a execução de obra de Drenagem Urbana na Rua Peroba, compreendendo os trechos da Av. das Acácias, Rua Antônio Germano e Rua Flor de Maio ? Bairro Colorado, Ibirité/MG."/>
    <s v="-"/>
    <x v="12"/>
    <s v="Drenagem Urbana"/>
    <s v="-"/>
    <s v="-"/>
    <s v="-"/>
    <s v="-"/>
    <s v="-"/>
    <s v="-"/>
    <x v="0"/>
    <s v="Em andamento"/>
    <s v="-"/>
    <d v="2022-01-24T00:00:00"/>
    <n v="2022"/>
    <s v="-"/>
    <s v="-"/>
    <n v="1.3322818000000001"/>
    <s v="-"/>
    <n v="1.3667753279471513"/>
    <s v="-"/>
    <s v="Prefeitura Municipal"/>
    <s v="Número do processo administrativo: 004/2022"/>
    <s v="Prefeitura Municipal"/>
    <s v="https://www.ibirite.mg.gov.br/detalhe-da-licitacao/info/tp-2-2022/20714"/>
    <s v="-"/>
    <s v="-"/>
    <s v="-"/>
    <x v="0"/>
    <s v="Microdrenagem"/>
    <x v="0"/>
    <s v="Médio Rio Paraopeba"/>
  </r>
  <r>
    <x v="50"/>
    <s v="RM"/>
    <x v="50"/>
    <s v="IMPLANTACAO DE VIA ESTRUTURANTE, PARA MELHOR MOBILIDADE URBANA, COM OBRAS PARA ABERTURA DE SISTEMA VIARIO, COM DRENAGEM, PAVIMENTACAO, URBANIZACAO E OBRAS COMPLEMENTARES, VISANDO MAIOR SEGURANCAS DA VIA."/>
    <s v="-"/>
    <x v="12"/>
    <s v="Drenagem Urbana e Pavimentação"/>
    <s v="-"/>
    <s v="-"/>
    <s v="-"/>
    <s v="-"/>
    <s v="-"/>
    <s v="-"/>
    <x v="1"/>
    <s v="Em Execução"/>
    <s v="-"/>
    <d v="2013-12-31T00:00:00"/>
    <n v="2013"/>
    <d v="2022-10-28T00:00:00"/>
    <n v="2022"/>
    <n v="5.9270864900000007"/>
    <s v="-"/>
    <n v="6.0805421053870736"/>
    <s v="MDR"/>
    <s v="MDR, Prefeitura"/>
    <s v="-"/>
    <s v="PLATAFORMA +BRASIL"/>
    <s v="https://voluntarias.plataformamaisbrasil.gov.br/voluntarias/ConsultarProposta/ResultadoDaConsultaDeConvenioSelecionarConvenio.do?sequencialConvenio=798248&amp;Usr=guest&amp;Pwd=guest"/>
    <s v="-"/>
    <s v="-"/>
    <s v="-"/>
    <x v="0"/>
    <s v="Pavimentação e Microdrenagem"/>
    <x v="0"/>
    <s v="Médio Rio Paraopeba"/>
  </r>
  <r>
    <x v="51"/>
    <s v="RM"/>
    <x v="51"/>
    <s v="OBRAS DE CONTENCAO DE ENCOSTAS NO MUNICIPIO DE IBIRITE - INTERVENCAO EM SETORES DE RISCO ALTO/MUITO ALTO"/>
    <s v="-"/>
    <x v="12"/>
    <s v="Conteção de Encostas"/>
    <s v="-"/>
    <s v="-"/>
    <s v="-"/>
    <s v="-"/>
    <s v="-"/>
    <s v="-"/>
    <x v="1"/>
    <s v="Paralisadas"/>
    <n v="0.1"/>
    <d v="2014-02-03T00:00:00"/>
    <n v="2014"/>
    <s v="-"/>
    <s v="-"/>
    <n v="34.950000000000003"/>
    <s v="-"/>
    <n v="35.854875231165764"/>
    <s v="MDR"/>
    <s v="MDR, Prefeitura"/>
    <s v="-"/>
    <s v="MDR"/>
    <s v="https://formulariopainel.mdr.gov.br/instrumentos/1-52392"/>
    <s v="-"/>
    <s v="-"/>
    <s v="-"/>
    <x v="0"/>
    <s v="SI"/>
    <x v="1"/>
    <s v="Médio Rio Paraopeba"/>
  </r>
  <r>
    <x v="52"/>
    <s v="RM"/>
    <x v="52"/>
    <s v="PROTECAO, CONTENCOES E ESTABILIZACAO DE ENCOSTAS EM AREAS DE RISCOS"/>
    <s v="-"/>
    <x v="12"/>
    <s v="Conteção de Encostas"/>
    <s v="-"/>
    <s v="-"/>
    <s v="-"/>
    <s v="-"/>
    <s v="-"/>
    <s v="-"/>
    <x v="1"/>
    <s v="Em Execução"/>
    <s v="-"/>
    <d v="2012-12-31T00:00:00"/>
    <n v="2012"/>
    <d v="2022-10-28T00:00:00"/>
    <n v="2022"/>
    <n v="3.2144482599999997"/>
    <s v="-"/>
    <n v="3.2976721401813407"/>
    <s v="MDR"/>
    <s v="MDR, Prefeitura"/>
    <s v="-"/>
    <s v="PLATAFORMA +BRASIL"/>
    <s v="https://voluntarias.plataformamaisbrasil.gov.br/voluntarias/ConsultarProposta/ResultadoDaConsultaDeConvenioSelecionarConvenio.do?sequencialConvenio=780523&amp;Usr=guest&amp;Pwd=guest"/>
    <s v="-"/>
    <s v="-"/>
    <s v="-"/>
    <x v="0"/>
    <s v="SI"/>
    <x v="1"/>
    <s v="Médio Rio Paraopeba"/>
  </r>
  <r>
    <x v="53"/>
    <s v="RM"/>
    <x v="53"/>
    <s v="-"/>
    <s v="O projeto consiste na ampliação do atendimento da sede e de outros bairros, com novas estações elevatórias, adutoras de água tratada, novos reservatórios e ligações prediais. Para a sede, a nova estação elevatória terá capacidade de 182 L/s, 9,9 km de adutoras e um reservatório apoiado de 1.300 m³."/>
    <x v="13"/>
    <s v="Abastecimento de Água - Distribuição"/>
    <s v="-"/>
    <s v="-"/>
    <s v="-"/>
    <n v="182"/>
    <s v="-"/>
    <n v="9.9"/>
    <x v="1"/>
    <s v="Em Execução"/>
    <n v="0.65"/>
    <s v="-"/>
    <s v="-"/>
    <s v="-"/>
    <s v="-"/>
    <n v="10.93"/>
    <d v="2013-12-01T00:00:00"/>
    <n v="20.415052245902164"/>
    <s v="PAC/FIN CEF"/>
    <s v="COPASA e Prefeitura Municipal"/>
    <s v="-"/>
    <s v="Operador"/>
    <s v="Inventário do Atlas Águas"/>
    <s v="-"/>
    <s v="MG-008"/>
    <s v="-"/>
    <x v="1"/>
    <s v="-"/>
    <x v="3"/>
    <s v="Rio Paraopeba (Trecho 3)"/>
  </r>
  <r>
    <x v="54"/>
    <s v="RM"/>
    <x v="54"/>
    <s v="Contratação de empresa especializada para execução de drenagem da Rua Carlinda Francisca de Oliveira no bairro Jardim das Roseiras, conforme especificado no Projeto Básico, Anexo I do Edital"/>
    <s v="-"/>
    <x v="13"/>
    <s v="Drenagem Urbana"/>
    <s v="-"/>
    <s v="-"/>
    <s v="-"/>
    <s v="-"/>
    <s v="-"/>
    <s v="-"/>
    <x v="0"/>
    <s v="Em andamento"/>
    <s v="-"/>
    <d v="2022-06-23T00:00:00"/>
    <n v="2022"/>
    <s v="-"/>
    <s v="-"/>
    <s v="-"/>
    <s v="-"/>
    <s v="-"/>
    <s v="-"/>
    <s v="Prefeitura Municipal"/>
    <s v="TP - 9/2022"/>
    <s v="Prefeitura Municipal"/>
    <s v="https://www.igarape.mg.gov.br/licitacoes"/>
    <s v="-"/>
    <s v="-"/>
    <s v="-"/>
    <x v="0"/>
    <s v="Mesmo projeto do E_076"/>
    <x v="0"/>
    <s v="Médio Rio Paraopeba"/>
  </r>
  <r>
    <x v="55"/>
    <s v="RM"/>
    <x v="55"/>
    <s v="Contratação de empresa especializada para execução de drenagem pluvial em diversos logradouros no Município de Igarapé/MG, no prazo de 12 (doze) meses, conforme especificado no Projeto Básico, Anexo I do Edital."/>
    <s v="-"/>
    <x v="13"/>
    <s v="Drenagem Urbana"/>
    <s v="-"/>
    <s v="-"/>
    <s v="-"/>
    <s v="-"/>
    <s v="-"/>
    <s v="-"/>
    <x v="0"/>
    <s v="Em andamento"/>
    <s v="-"/>
    <d v="2022-05-02T00:00:00"/>
    <n v="2022"/>
    <s v="-"/>
    <s v="-"/>
    <s v="-"/>
    <s v="-"/>
    <s v="-"/>
    <s v="-"/>
    <s v="Prefeitura Municipal"/>
    <s v="CC - 1/2022"/>
    <s v="Prefeitura Municipal"/>
    <s v="https://www.igarape.mg.gov.br/licitacoes"/>
    <s v="-"/>
    <s v="-"/>
    <s v="-"/>
    <x v="0"/>
    <s v="Microdrenagem"/>
    <x v="0"/>
    <s v="Médio Rio Paraopeba"/>
  </r>
  <r>
    <x v="56"/>
    <s v="RM"/>
    <x v="56"/>
    <s v="O projeto consiste na implantação de uma nova captação no Córrego Cachoeira, com adutora de água bruta de 600 m até a ETA existente e reforma do sistema de abastecimento existente"/>
    <s v="-"/>
    <x v="14"/>
    <s v="Abastecimento de Água"/>
    <s v="Córrego Cachoeira"/>
    <s v="-"/>
    <s v="-"/>
    <n v="10"/>
    <s v="-"/>
    <s v="-"/>
    <x v="1"/>
    <s v="Não Iniciadas"/>
    <n v="0"/>
    <s v="-"/>
    <s v="-"/>
    <s v="-"/>
    <s v="-"/>
    <n v="0.17"/>
    <d v="2020-12-01T00:00:00"/>
    <n v="0.21319019132936112"/>
    <s v="Recursos Próprios"/>
    <s v="SAAE-Itaguara"/>
    <s v="-"/>
    <s v="Operador"/>
    <s v="Resumo Executivo do Atlas Águas (ANA, 2021)"/>
    <s v="MG-RM-SAA-048"/>
    <s v="-"/>
    <s v="Infraestrutura Recomendada"/>
    <x v="1"/>
    <s v="-"/>
    <x v="3"/>
    <s v="Rio Pará (Trecho 1)"/>
  </r>
  <r>
    <x v="57"/>
    <s v="RM"/>
    <x v="57"/>
    <s v="Contratação eventual e futura de empresa especializada para prestação de serviços de elaboração de Levantamentos Planialtimétricos (Topografia), Geotecnia, Projetos de Infraestrutura (via urbana, rural, drenagem), Projetos de Edificação, Projetos Complementares, Gerenciamento, Fiscalização e Apoio Administrativo, atendendo às necessidades das Secretarias Municipais de Itaguara/MG."/>
    <s v="-"/>
    <x v="14"/>
    <s v="Drenagem Urbana"/>
    <s v="-"/>
    <s v="-"/>
    <s v="-"/>
    <s v="-"/>
    <s v="-"/>
    <s v="-"/>
    <x v="0"/>
    <s v="Em andamento"/>
    <s v="-"/>
    <d v="2021-09-10T00:00:00"/>
    <n v="2021"/>
    <s v="-"/>
    <s v="-"/>
    <s v="-"/>
    <s v="-"/>
    <s v="-"/>
    <s v="-"/>
    <s v="Prefeitura Municipal"/>
    <s v="Concorrência Pública - Nº da Licitação 2/2021 - Nº do Edital 2/2021 - Nº do Processo 84/2021"/>
    <s v="Prefeitura Municipal"/>
    <s v="https://www.itaguara.mg.gov.br/portal/editais/0/1/1086/"/>
    <s v="-"/>
    <s v="-"/>
    <s v="-"/>
    <x v="0"/>
    <s v="Sem escopo bem definido"/>
    <x v="0"/>
    <s v="SI"/>
  </r>
  <r>
    <x v="58"/>
    <s v="RM"/>
    <x v="58"/>
    <s v="Drenagem"/>
    <s v="-"/>
    <x v="14"/>
    <s v="Drenagem Urbana"/>
    <s v="Córrego Conquistinha"/>
    <s v="-"/>
    <s v="-"/>
    <s v="-"/>
    <s v="-"/>
    <n v="0.09"/>
    <x v="1"/>
    <s v="Em Execução"/>
    <s v="-"/>
    <s v="-"/>
    <s v="-"/>
    <s v="-"/>
    <s v="-"/>
    <s v="-"/>
    <s v="-"/>
    <s v="-"/>
    <s v="-"/>
    <s v="Prefeitura Municipal"/>
    <s v="-"/>
    <s v="Prefeitura Municipal"/>
    <s v="Informações enviadas pelo município"/>
    <s v="-"/>
    <s v="-"/>
    <s v="-"/>
    <x v="0"/>
    <s v="SI"/>
    <x v="0"/>
    <s v="SI"/>
  </r>
  <r>
    <x v="59"/>
    <s v="RM"/>
    <x v="59"/>
    <s v="Tratar o esgoto doméstico"/>
    <s v="-"/>
    <x v="14"/>
    <s v="Esgotamento Sanitário"/>
    <s v="Córrego Aroeira"/>
    <s v="-"/>
    <s v="-"/>
    <n v="0.5"/>
    <s v="-"/>
    <s v="-"/>
    <x v="4"/>
    <s v="Concluído"/>
    <s v="-"/>
    <d v="2008-12-01T00:00:00"/>
    <n v="2008"/>
    <s v="-"/>
    <s v="-"/>
    <s v="-"/>
    <s v="-"/>
    <s v="-"/>
    <s v="-"/>
    <s v="SAAE"/>
    <s v="-"/>
    <s v="Prefeitura Municipal"/>
    <s v="Informações enviadas pelo município"/>
    <s v="-"/>
    <s v="-"/>
    <s v="-"/>
    <x v="1"/>
    <s v="-"/>
    <x v="2"/>
    <s v="SI"/>
  </r>
  <r>
    <x v="60"/>
    <s v="RM"/>
    <x v="60"/>
    <s v="Tratar o esgoto doméstico"/>
    <s v="-"/>
    <x v="14"/>
    <s v="Esgotamento Sanitário"/>
    <s v="Rio Pará"/>
    <s v="-"/>
    <s v="-"/>
    <n v="1.3"/>
    <s v="-"/>
    <s v="-"/>
    <x v="4"/>
    <s v="Concluído"/>
    <s v="-"/>
    <d v="2008-12-01T00:00:00"/>
    <n v="2008"/>
    <s v="-"/>
    <s v="-"/>
    <s v="-"/>
    <s v="-"/>
    <s v="-"/>
    <s v="-"/>
    <s v="SAAE"/>
    <s v="-"/>
    <s v="Prefeitura Municipal"/>
    <s v="Informações enviadas pelo município"/>
    <s v="-"/>
    <s v="-"/>
    <s v="-"/>
    <x v="1"/>
    <s v="-"/>
    <x v="2"/>
    <s v="SI"/>
  </r>
  <r>
    <x v="61"/>
    <s v="RM"/>
    <x v="61"/>
    <s v="Assegurar a eficiência do tratamento do esgoto"/>
    <s v="-"/>
    <x v="14"/>
    <s v="Esgotamento Sanitário"/>
    <s v="Ribeirão Conquista"/>
    <s v="-"/>
    <s v="-"/>
    <n v="38"/>
    <s v="-"/>
    <s v="-"/>
    <x v="4"/>
    <s v="Concluído"/>
    <s v="-"/>
    <d v="2022-07-01T00:00:00"/>
    <n v="2022"/>
    <s v="-"/>
    <s v="-"/>
    <s v="-"/>
    <s v="-"/>
    <s v="-"/>
    <s v="-"/>
    <s v="SAAE"/>
    <s v="-"/>
    <s v="Prefeitura Municipal"/>
    <s v="Informações enviadas pelo município"/>
    <s v="-"/>
    <s v="-"/>
    <s v="-"/>
    <x v="1"/>
    <s v="-"/>
    <x v="2"/>
    <s v="SI"/>
  </r>
  <r>
    <x v="62"/>
    <s v="RM"/>
    <x v="62"/>
    <s v="Captação de água para tratamento e distribuição e reforma do sistema de abastecimento existente"/>
    <s v="-"/>
    <x v="14"/>
    <s v="Abastecimento de Água"/>
    <s v="Córrego Cachoeira"/>
    <s v="-"/>
    <s v="-"/>
    <n v="14"/>
    <s v="-"/>
    <s v="-"/>
    <x v="4"/>
    <s v="Concluído"/>
    <s v="-"/>
    <d v="2022-03-01T00:00:00"/>
    <n v="2022"/>
    <s v="-"/>
    <s v="-"/>
    <s v="-"/>
    <s v="-"/>
    <s v="-"/>
    <s v="-"/>
    <s v="Prefeitura e SAAE"/>
    <s v="-"/>
    <s v="Prefeitura Municipal"/>
    <s v="Informações enviadas pelo município"/>
    <s v="-"/>
    <s v="-"/>
    <s v="-"/>
    <x v="0"/>
    <s v="Mesmo projeto do E_079"/>
    <x v="3"/>
    <s v="Rio Pará (Trecho 1)"/>
  </r>
  <r>
    <x v="63"/>
    <s v="RM, CM, DM"/>
    <x v="63"/>
    <s v="O Ministério Público de Minas Gerais (MPMG) e o Ministério Público Federal (MPF) firmaram, em atuação conjunta, Termo de Ajustamento de Conduta com a empresa ArcelorMittal Brasil S.A., acerca do empreendimento minerário situado no município de Itatiaiuçu, na região central do estado. O compromisso, que faz menção a documento anteriormente assinado entre as partes, busca estabelecer, de forma definitiva, prazos para a adoção de medidas relacionadas à descaracterização da Barragem Serra Azul, incluindo a conclusão da estrutura de contenção à jusante (ECJ), a qual tem a finalidade de reduzir impactos abaixo da barragem em caso de eventual rompimento.  Além disso, foram estabelecidas obrigações voltadas à reparação ambiental de eventuais áreas degradadas durante o processo de descaracterização da barragem de rejeitos de Serra Azul e à segurança hídrica da população, garantindo resiliência no abastecimento de água às pessoas em caso de eventual rompimento, incluindo medidas em prol da Estação de Tratamento de Água (ETA) Rio Manso. "/>
    <s v="-"/>
    <x v="15"/>
    <s v="Segurança de Barragens"/>
    <s v="Rio Manso"/>
    <m/>
    <m/>
    <s v="-"/>
    <s v="-"/>
    <s v="-"/>
    <x v="5"/>
    <s v="SI"/>
    <s v="-"/>
    <s v="-"/>
    <n v="2021"/>
    <s v="-"/>
    <s v="-"/>
    <s v="-"/>
    <s v="-"/>
    <s v="-"/>
    <s v="-"/>
    <s v="Rmpresa ArcelorMittal Brasil S.A."/>
    <s v="-"/>
    <s v="MPMG"/>
    <s v="https://www.mpmg.mp.br/portal/menu/comunicacao/noticias/mpmg-e-mpf-firmam-acordo-com-arcelormittal-para-aprimoramento-de-medidas-de-seguranca-e-garantia-de-abastecimento-hidricoem-itatiaiucu.shtml"/>
    <s v="-"/>
    <s v="-"/>
    <s v="-"/>
    <x v="0"/>
    <s v="SI"/>
    <x v="4"/>
    <s v="Rio Manso"/>
  </r>
  <r>
    <x v="64"/>
    <s v="RM"/>
    <x v="64"/>
    <s v="Estruturar o Município de Itatiaiuçu para não ser lançado o esgoto sanitário a uma disposição final indevida, de modo contínuo e higienicamente seguro para população e um tratamento adequado para não ser lançado de forma inapta no curso d'água."/>
    <s v="Execução da segunda etapa da obra de construção do esgotamento sanitário, compreendendo a execução de rede interceptora, emissária, recalque e gravidade, além de estações elevatórias de esgoto bruto."/>
    <x v="15"/>
    <s v="Esgotamento Sanitário"/>
    <s v="Rio Veloso"/>
    <s v="-"/>
    <s v="-"/>
    <n v="81.12"/>
    <n v="1.7999999999999999E-2"/>
    <n v="14.18"/>
    <x v="1"/>
    <s v="Em Execução"/>
    <s v="-"/>
    <d v="2016-06-01T00:00:00"/>
    <n v="2016"/>
    <s v="-"/>
    <s v="-"/>
    <s v="14,17 (investido até o momento)"/>
    <s v="-"/>
    <s v="14,17 (investido até o momento)"/>
    <s v="Recursos Próprios e CFEM 108"/>
    <s v="Prefeitura Municipal"/>
    <s v="-"/>
    <s v="Prefeitura Municipal"/>
    <s v="Informações enviadas pelo município"/>
    <s v="-"/>
    <s v="-"/>
    <s v="-"/>
    <x v="1"/>
    <s v="-"/>
    <x v="2"/>
    <s v="Rio Manso"/>
  </r>
  <r>
    <x v="65"/>
    <s v="RM"/>
    <x v="65"/>
    <s v="Registro de preços  para a compra (art. 6º, III da Lei nº 8.666, de 21 de junho de 1993 ) de materiais para ampliação e manutenção de sistemas de drenagem pluvial , para fornecimento parcelado, para atender as demandas da Secretaria Municipal de Infraestrutura e Urbanismo, com itens para ampla concorrência (01, 03, 05 e 07) e os demais exclusivamente para participação de microempresas ? ME, empresas de pequeno porte ? EPP ou equiparadas, observados os prazos máximos para fornecimento, as especificações técnicas e parâmetros mínimos de desempenho e qualidade definidos nos termos e condições descritos e especificados neste edital, em especial no termo de referência (Anexo I)?."/>
    <s v="-"/>
    <x v="15"/>
    <s v="Drenagem Urbana"/>
    <s v="-"/>
    <s v="-"/>
    <s v="-"/>
    <s v="-"/>
    <s v="-"/>
    <s v="-"/>
    <x v="0"/>
    <s v="Em andamento"/>
    <s v="-"/>
    <d v="2022-07-21T00:00:00"/>
    <n v="2022"/>
    <s v="-"/>
    <s v="-"/>
    <s v="-"/>
    <s v="-"/>
    <s v="-"/>
    <s v="-"/>
    <s v="Prefeitura Municipal"/>
    <s v="Pregão Eletrônico -Registro de Preços - Lei 8666/1993 e Lei 10520/2002 - Número do processo administrativo: 184 - Número da licitação: 103/2022"/>
    <s v="Prefeitura Municipal"/>
    <s v="https://www.itatiaiucu.mg.gov.br/detalhe-da-licitacao/info/perp-103-2022/81222"/>
    <s v="-"/>
    <s v="-"/>
    <s v="-"/>
    <x v="0"/>
    <s v="Não se configura como um projeto ou obra."/>
    <x v="0"/>
    <s v="Rio Manso"/>
  </r>
  <r>
    <x v="66"/>
    <s v="CM"/>
    <x v="66"/>
    <s v="AMPLIACAO DA ETE DA SEDE MUNICIPAL DE ITAUNA - MG"/>
    <s v="-"/>
    <x v="16"/>
    <s v="Esgotamento Sanitário"/>
    <s v="-"/>
    <s v="-"/>
    <s v="-"/>
    <s v="-"/>
    <s v="-"/>
    <s v="-"/>
    <x v="1"/>
    <s v="Em Execução"/>
    <n v="0.62"/>
    <d v="2015-06-02T00:00:00"/>
    <n v="2015"/>
    <s v="-"/>
    <s v="-"/>
    <n v="17.888836000000001"/>
    <s v="-"/>
    <n v="18.351988063255693"/>
    <s v="MDR"/>
    <s v="MDR, Prefeitura"/>
    <s v="-"/>
    <s v="MDR"/>
    <s v="https://formulariopainel.mdr.gov.br/instrumentos/1-54257"/>
    <s v="-"/>
    <s v="-"/>
    <s v="-"/>
    <x v="0"/>
    <s v="Concluído"/>
    <x v="2"/>
    <s v="SI"/>
  </r>
  <r>
    <x v="67"/>
    <s v="DM"/>
    <x v="67"/>
    <s v="Contratação de empresa especializada em Engenharia com fornecimento de todos os materiais, ferramentas, equipamentos e mão de obra especializada, para adequação de quatro poços artesianos e da captação de água do município conforme as condicionantes de outorga do IGAM, retificação de outorga do poço artesiano da localidade do Dinizes e tamponamento de um poço artesiano na localidade de Mato Dentro"/>
    <s v="-"/>
    <x v="17"/>
    <s v="Abastecimento de Água"/>
    <s v="Subterrâneo"/>
    <s v="-"/>
    <s v="-"/>
    <s v="-"/>
    <s v="-"/>
    <s v="-"/>
    <x v="0"/>
    <s v="Em andamento"/>
    <s v="-"/>
    <d v="2022-10-10T00:00:00"/>
    <n v="2022"/>
    <s v="-"/>
    <s v="-"/>
    <s v="-"/>
    <s v="-"/>
    <s v="-"/>
    <s v="-"/>
    <s v="Prefeitura Municipal"/>
    <s v="Pregão Presencial 084/2022"/>
    <s v="Prefeitura Municipal"/>
    <s v="https://www.jeceaba.mg.gov.br/jeceaba/index.php/licitacoes"/>
    <s v="-"/>
    <s v="-"/>
    <s v="-"/>
    <x v="0"/>
    <s v="Adequação da outorga"/>
    <x v="3"/>
    <s v="Rio Paraopeba (Trecho 1)"/>
  </r>
  <r>
    <x v="68"/>
    <s v="DM"/>
    <x v="68"/>
    <s v="Contratação de empresa especializada para prestação de serviço técnico ambiental que tem como finalidade a elaboração do estudo de outorga de canalização de curso de água de canalização de um córrego, curso de agua natural, em um trecho de 150 metros localizado no Distrito de Caetano Lopes"/>
    <s v="-"/>
    <x v="17"/>
    <s v="Drenagem Urbana"/>
    <s v="-"/>
    <s v="-"/>
    <s v="-"/>
    <s v="-"/>
    <s v="-"/>
    <n v="0.15"/>
    <x v="0"/>
    <s v="Em andamento"/>
    <s v="-"/>
    <d v="2022-10-10T00:00:00"/>
    <n v="2022"/>
    <s v="-"/>
    <s v="-"/>
    <n v="0.22500000000000001"/>
    <d v="2022-11-01T00:00:00"/>
    <n v="0.2267911084107746"/>
    <s v="-"/>
    <s v="Prefeitura Municipal"/>
    <s v="Pregão Presencial 079/2022"/>
    <s v="Prefeitura Municipal"/>
    <s v="https://www.jeceaba.mg.gov.br/jeceaba/index.php/licitacoes"/>
    <s v="-"/>
    <s v="-"/>
    <s v="-"/>
    <x v="0"/>
    <s v="Não se configura como um projeto ou obra."/>
    <x v="0"/>
    <s v="SI"/>
  </r>
  <r>
    <x v="69"/>
    <s v="DM"/>
    <x v="69"/>
    <s v="Elaboração de projetos para implantação de novos sistemas coletivos de abastecimento de agua; Implanatação de novos sistemas coletivos de abastecimento de agua; Implantação de tratamento de agua nos sistemas coletivos de abastecimento de agua da prefeitura"/>
    <s v="-"/>
    <x v="18"/>
    <s v="Abastecimento de Água"/>
    <s v="-"/>
    <s v="-"/>
    <s v="-"/>
    <s v="-"/>
    <s v="-"/>
    <s v="-"/>
    <x v="6"/>
    <s v="Idealizado"/>
    <s v="-"/>
    <s v="-"/>
    <n v="2021"/>
    <s v="-"/>
    <s v="-"/>
    <s v="-"/>
    <s v="-"/>
    <s v="-"/>
    <s v="-"/>
    <s v="COPASA e Prefeitura Municipal"/>
    <s v="-"/>
    <s v="PMSB (2021)"/>
    <s v="https://app.rios.org.br/index.php/s/WKXCATnjDcnmkem/download?path=%2Fjequitiba-mg&amp;files=P6_Jequitib%C3%A1_Resumo%20Executivo_VF_27.01.2021.pdf"/>
    <s v="-"/>
    <s v="-"/>
    <s v="-"/>
    <x v="0"/>
    <s v="Abastecimento Rural"/>
    <x v="3"/>
    <s v="Rio Jequitibá"/>
  </r>
  <r>
    <x v="70"/>
    <s v="DM"/>
    <x v="70"/>
    <s v="Ampliação da capacidade de produção e tratamento de agua dos sistemas de abastecimento de agua da Copasa; Ampliação da capacidade de reservação dos sistemas de abastecimento de agua da Copasa; ampliação das redes de distribuição de agua em Quebra Perna e Raiz; Hidrometação das ligações e economias de agua"/>
    <s v="-"/>
    <x v="18"/>
    <s v="Abastecimento de Água"/>
    <s v="-"/>
    <s v="-"/>
    <s v="-"/>
    <s v="-"/>
    <s v="-"/>
    <s v="-"/>
    <x v="1"/>
    <s v="Idealizado"/>
    <s v="-"/>
    <s v="-"/>
    <n v="2021"/>
    <s v="-"/>
    <s v="-"/>
    <s v="-"/>
    <s v="-"/>
    <s v="-"/>
    <s v="-"/>
    <s v="COPASA e Prefeitura Municipal"/>
    <s v="-"/>
    <s v="PMSB (2021)"/>
    <s v="https://app.rios.org.br/index.php/s/WKXCATnjDcnmkem/download?path=%2Fjequitiba-mg&amp;files=P6_Jequitib%C3%A1_Resumo%20Executivo_VF_27.01.2021.pdf"/>
    <s v="-"/>
    <s v="-"/>
    <s v="-"/>
    <x v="1"/>
    <s v="-"/>
    <x v="3"/>
    <s v="Rio Jequitibá"/>
  </r>
  <r>
    <x v="71"/>
    <s v="DM"/>
    <x v="71"/>
    <s v="Realização de estudo de viabilidade técnica e respectivos projeto básico e executivo para ampliação da rede de drenagem urbana, de forma completa; Implantação de soluções para manejo de águas pluviais nas localidades rurais; Elaboração do Plano de Monitoramento do nível de lagoas e de estabilidade técnica de represas"/>
    <s v="-"/>
    <x v="18"/>
    <s v="Drenagem Urbana"/>
    <s v="-"/>
    <s v="-"/>
    <s v="-"/>
    <s v="-"/>
    <s v="-"/>
    <s v="-"/>
    <x v="6"/>
    <s v="Idealizado"/>
    <s v="-"/>
    <s v="-"/>
    <n v="2021"/>
    <s v="-"/>
    <s v="-"/>
    <s v="-"/>
    <s v="-"/>
    <s v="-"/>
    <s v="-"/>
    <s v="Prefeitura Municipal"/>
    <s v="-"/>
    <s v="PMSB (2021)"/>
    <s v="https://app.rios.org.br/index.php/s/WKXCATnjDcnmkem/download?path=%2Fjequitiba-mg&amp;files=P6_Jequitib%C3%A1_Resumo%20Executivo_VF_27.01.2021.pdf"/>
    <s v="-"/>
    <s v="-"/>
    <s v="-"/>
    <x v="0"/>
    <s v="SI"/>
    <x v="0"/>
    <s v="Ribeirão Jequitibá"/>
  </r>
  <r>
    <x v="72"/>
    <s v="DM"/>
    <x v="72"/>
    <s v="Elaboração de estudos para definição dos setores de riscos hidrogeológicos, para instalação de pontos de monitoramento de eventos críticos; Elaborar Plano de Desocupação de área com riscos ambientais; Plano de prevenção a ocupação de áreas com risco iminente de inundação; Atualização do projeto do sistema de diques e de comportas"/>
    <s v="-"/>
    <x v="18"/>
    <s v="Drenagem Urbana e Eventos Extremos"/>
    <s v="-"/>
    <s v="-"/>
    <s v="-"/>
    <s v="-"/>
    <s v="-"/>
    <s v="-"/>
    <x v="6"/>
    <s v="Idealizado"/>
    <s v="-"/>
    <s v="-"/>
    <n v="2021"/>
    <s v="-"/>
    <s v="-"/>
    <s v="-"/>
    <s v="-"/>
    <s v="-"/>
    <s v="-"/>
    <s v="Prefeitura Municipal"/>
    <s v="-"/>
    <s v="PMSB (2021)"/>
    <s v="https://app.rios.org.br/index.php/s/WKXCATnjDcnmkem/download?path=%2Fjequitiba-mg&amp;files=P6_Jequitib%C3%A1_Resumo%20Executivo_VF_27.01.2021.pdf"/>
    <s v="-"/>
    <s v="-"/>
    <s v="-"/>
    <x v="0"/>
    <s v="SI"/>
    <x v="0"/>
    <s v="Ribeirão Jequitibá"/>
  </r>
  <r>
    <x v="73"/>
    <s v="DM"/>
    <x v="73"/>
    <s v="Identificação e eliminação de vazamentos visíveis e não visíveis."/>
    <s v="-"/>
    <x v="18"/>
    <s v="Abastecimento de Água"/>
    <s v="-"/>
    <s v="-"/>
    <s v="-"/>
    <s v="-"/>
    <s v="-"/>
    <s v="-"/>
    <x v="6"/>
    <s v="Idealizado"/>
    <s v="-"/>
    <s v="-"/>
    <n v="2021"/>
    <s v="-"/>
    <s v="-"/>
    <s v="-"/>
    <s v="-"/>
    <s v="-"/>
    <s v="-"/>
    <s v="COPASA e Prefeitura Municipal"/>
    <s v="-"/>
    <s v="PMSB (2021)"/>
    <s v="https://app.rios.org.br/index.php/s/WKXCATnjDcnmkem/download?path=%2Fjequitiba-mg&amp;files=P6_Jequitib%C3%A1_Resumo%20Executivo_VF_27.01.2021.pdf"/>
    <s v="-"/>
    <s v="-"/>
    <s v="-"/>
    <x v="0"/>
    <s v="SI"/>
    <x v="3"/>
    <s v="Rio Jequitibá"/>
  </r>
  <r>
    <x v="74"/>
    <s v="DM"/>
    <x v="74"/>
    <s v="Implantação de soluções alternativas coletivas ou solução individual nas localidades não atendidas serviços de esgotamento sanitario"/>
    <s v="-"/>
    <x v="18"/>
    <s v="Esgotamento Sanitário"/>
    <s v="-"/>
    <s v="-"/>
    <s v="-"/>
    <s v="-"/>
    <s v="-"/>
    <s v="-"/>
    <x v="6"/>
    <s v="Idealizado"/>
    <s v="-"/>
    <s v="-"/>
    <n v="2021"/>
    <s v="-"/>
    <s v="-"/>
    <s v="-"/>
    <s v="-"/>
    <s v="-"/>
    <s v="-"/>
    <s v="Prefeitura Municipal"/>
    <s v="-"/>
    <s v="PMSB (2021)"/>
    <s v="https://app.rios.org.br/index.php/s/WKXCATnjDcnmkem/download?path=%2Fjequitiba-mg&amp;files=P6_Jequitib%C3%A1_Resumo%20Executivo_VF_27.01.2021.pdf"/>
    <s v="-"/>
    <s v="-"/>
    <s v="-"/>
    <x v="0"/>
    <s v="Saneamento rural"/>
    <x v="2"/>
    <s v="Ribeirão Jequitibá"/>
  </r>
  <r>
    <x v="75"/>
    <s v="DM"/>
    <x v="75"/>
    <s v="Elaboração de projetos básicos e executivos para ampliação e adequação do sistema de esgotamento sanitário da Sede do município e da localidade de Onça; Implantação do monitoramento da eficiência de tratamento das ETEs da Sede e localidade de Onça; Execução das obras de adequação da ETE da Sede ou implantação de uma nova, caso seja constatada a necessidade nos estudos de vibilidade; Ampliação da rede coletora de esgoto da Sede e localidade de Onça; Implantação de Estação Elevatória de Esgoto na Sede; Ampliação da capacidade instalada de tratamento da ETE da localidade da Onça"/>
    <s v="-"/>
    <x v="18"/>
    <s v="Esgotamento Sanitário"/>
    <s v="-"/>
    <s v="-"/>
    <s v="-"/>
    <s v="-"/>
    <s v="-"/>
    <s v="-"/>
    <x v="6"/>
    <s v="Idealizado"/>
    <s v="-"/>
    <s v="-"/>
    <n v="2021"/>
    <s v="-"/>
    <s v="-"/>
    <s v="-"/>
    <s v="-"/>
    <s v="-"/>
    <s v="-"/>
    <s v="Prefeitura Municipal"/>
    <s v="-"/>
    <s v="PMSB (2021)"/>
    <s v="https://app.rios.org.br/index.php/s/WKXCATnjDcnmkem/download?path=%2Fjequitiba-mg&amp;files=P6_Jequitib%C3%A1_Resumo%20Executivo_VF_27.01.2021.pdf"/>
    <s v="-"/>
    <s v="-"/>
    <s v="-"/>
    <x v="0"/>
    <s v="SI"/>
    <x v="2"/>
    <s v="Ribeirão Jequitibá"/>
  </r>
  <r>
    <x v="76"/>
    <s v="DM"/>
    <x v="76"/>
    <s v="A execução do referido projeto faz-se necessária e urgente em razão dos riscos em caso de eventual acidente, uma vez que conforme relato anteriormente o dique de proteção da cidade encontra-se instável o que acarretaria uma tragédia humana, ambiental , patrimonial e histórica (Bens tombados pelo IEPHA e patrimônios culturais folclóricos)."/>
    <s v="O município de Jequitibá possui um histórico de grandes enchentes e inundações, que mantem a população alarmada durante os períodos chuvosos. Desta forma, para evitar a recorrência de enchentes e inundações foi construído um dique de proteção durante a década de 80, com o objetivo de impedir que a água do rio avance para a cidade. Porém, infelizmente, em janeiro de 1997 o município foi acometido por uma forte cheia que acarretou a inundação de grande parte da região urbana. Apesar da existência dessa estrutura de proteção que circunda toda parte inferior da cidade, no qual atualmente vivem 52 (cinquenta e duas) famílias na área diretamente afetada e aproximadamente 1.500 pessoas na área secundaria. Durante as chuvas intensas do final de janeiro de 2020, várias ruas e residências ficaram alagadas, o que implicou em 69 (sessenta e nove) desabrigadas e 74 (setenta e quatro) desalojadas, sendo objeto de reportagens."/>
    <x v="18"/>
    <s v="Drenagem Urbana"/>
    <s v="Rio das Velhas"/>
    <s v="-"/>
    <s v="-"/>
    <s v="-"/>
    <s v="-"/>
    <s v="-"/>
    <x v="1"/>
    <s v="Em Execução"/>
    <s v="-"/>
    <d v="2021-12-21T00:00:00"/>
    <n v="2021"/>
    <d v="2025-12-19T00:00:00"/>
    <n v="2025"/>
    <n v="4.2"/>
    <s v="-"/>
    <n v="4.3087403711272163"/>
    <s v="MDR"/>
    <s v="MDR, Prefeitura Municipal"/>
    <s v="-"/>
    <s v="PLATAFORMA +BRASIL"/>
    <s v="https://voluntarias.plataformamaisbrasil.gov.br/voluntarias/ConsultarProposta/ResultadoDaConsultaDeConvenioSelecionarConvenio.do?sequencialConvenio=920482&amp;Usr=guest&amp;Pwd=guest"/>
    <s v="-"/>
    <s v="-"/>
    <s v="-"/>
    <x v="1"/>
    <s v="-"/>
    <x v="0"/>
    <s v="Ribeirão Jequitibá"/>
  </r>
  <r>
    <x v="77"/>
    <s v="RM"/>
    <x v="77"/>
    <s v="O projeto consiste na ampliação do Sistema Vila Maria construção de novas adutoras, estações elevatórias e ampliação da rede de distribuição e atendimento de outros dois bairros, Aeronautas e Várzea."/>
    <s v="-"/>
    <x v="19"/>
    <s v="Abastecimento de Água - Distribuição"/>
    <s v="-"/>
    <s v="-"/>
    <s v="-"/>
    <s v="-"/>
    <s v="-"/>
    <s v="-"/>
    <x v="1"/>
    <s v="Em Execução"/>
    <n v="0.33500000000000002"/>
    <s v="-"/>
    <s v="-"/>
    <s v="-"/>
    <s v="-"/>
    <n v="16.14"/>
    <d v="2018-07-01T00:00:00"/>
    <n v="23.174795886340387"/>
    <s v="PAC/FIN CEF"/>
    <s v="COPASA"/>
    <s v="-"/>
    <s v="Operador"/>
    <s v="Inventário do Atlas Águas"/>
    <s v="-"/>
    <s v="-"/>
    <s v="-"/>
    <x v="1"/>
    <s v="-"/>
    <x v="3"/>
    <s v="Rio das Velhas (Trecho 4)"/>
  </r>
  <r>
    <x v="78"/>
    <s v="RM"/>
    <x v="78"/>
    <s v="AMPLIACAO DO SAA NA SEDE MUNICIPAL"/>
    <s v="-"/>
    <x v="19"/>
    <s v="Abastecimento de Água"/>
    <s v="-"/>
    <n v="-19.4115"/>
    <n v="-43.561500000000002"/>
    <s v="-"/>
    <s v="-"/>
    <s v="-"/>
    <x v="1"/>
    <s v="Em Execução"/>
    <n v="0.54"/>
    <d v="2015-11-01T00:00:00"/>
    <n v="2015"/>
    <s v="-"/>
    <s v="-"/>
    <n v="16.14"/>
    <d v="2013-12-01T00:00:00"/>
    <n v="30.146289409776848"/>
    <s v="MDR"/>
    <s v="MDR, Prefeitura"/>
    <s v="-"/>
    <s v="MDR"/>
    <s v="https://formulariopainel.mdr.gov.br/instrumentos/1-52623"/>
    <s v="-"/>
    <s v="-"/>
    <s v="-"/>
    <x v="0"/>
    <s v="Mesmo projeto do E_092"/>
    <x v="3"/>
    <s v="Rio das Velhas (Trecho 4)"/>
  </r>
  <r>
    <x v="79"/>
    <s v="RM"/>
    <x v="79"/>
    <s v="CONTRATAÇÃO DE EMPRESA DE ENGENHARIA/ARQUITETURA PARA PRESTAÇÃO DE SERVIÇOS DE ELABORAÇÃO DE LEVANTAMENTOS PLANIALTIMÉTRICOS  TOPOGRAFIA), GEOTECNIA, PROJETOS DE INFRAESTRUTURA (VIA URBANA E RURAL, DRENAGEM), PROJETOS DE EDIFICAÇÃO, PROJETOS COMPLEMENTARES, GERENCIAMENTO, FISCALIZAÇÃO E APOIO ADMINISTRATIVO."/>
    <s v="-"/>
    <x v="20"/>
    <s v="Drenagem Urbana"/>
    <s v="-"/>
    <s v="-"/>
    <s v="-"/>
    <s v="-"/>
    <s v="-"/>
    <s v="-"/>
    <x v="0"/>
    <s v="Em andamento"/>
    <s v="-"/>
    <d v="2021-04-19T00:00:00"/>
    <n v="2021"/>
    <s v="-"/>
    <s v="-"/>
    <s v="-"/>
    <s v="-"/>
    <s v="-"/>
    <s v="-"/>
    <s v="Prefeitura Municipal"/>
    <s v="Número da licitação: 9/2021 - Número do processo administrativo: 043/2021 - Modalidade da licitação: Pregão presencial"/>
    <s v="Prefeitura Municipal"/>
    <s v="https://www.mariocampos.mg.gov.br/detalhe-da-licitacao/info/pp-9-2021/6"/>
    <s v="-"/>
    <s v="-"/>
    <s v="-"/>
    <x v="0"/>
    <s v="Sem escopo bem definido"/>
    <x v="0"/>
    <s v="Médio Rio Paraopeba"/>
  </r>
  <r>
    <x v="80"/>
    <s v="RM"/>
    <x v="80"/>
    <s v="AMPLIACAO DO SES NO MUNICIPIO DE MATEUS LEME"/>
    <s v="-"/>
    <x v="21"/>
    <s v="Esgotamento Sanitário"/>
    <s v="-"/>
    <s v="-"/>
    <s v="-"/>
    <s v="-"/>
    <s v="-"/>
    <s v="-"/>
    <x v="1"/>
    <s v="Paralisadas"/>
    <n v="0"/>
    <d v="2020-06-24T00:00:00"/>
    <n v="2020"/>
    <s v="-"/>
    <s v="-"/>
    <n v="6.01"/>
    <s v="-"/>
    <n v="6.1656022929701351"/>
    <s v="MDR"/>
    <s v="MDR, Prefeitura"/>
    <s v="MDR"/>
    <s v="MDR"/>
    <s v="https://formulariopainel.mdr.gov.br/instrumentos/1-57551"/>
    <s v="-"/>
    <s v="-"/>
    <s v="-"/>
    <x v="1"/>
    <s v="-"/>
    <x v="2"/>
    <s v="Ribeirão Serra Azul"/>
  </r>
  <r>
    <x v="81"/>
    <s v="CM"/>
    <x v="81"/>
    <s v="TRATAMENTO DA ÁGUA DE ABASTECIMENTO PÚBLICO"/>
    <s v="-"/>
    <x v="22"/>
    <s v="Abastecimento de Água"/>
    <s v="Subterrâneo"/>
    <s v="-"/>
    <s v="-"/>
    <s v="-"/>
    <s v="-"/>
    <s v="-"/>
    <x v="1"/>
    <s v="Paralisadas"/>
    <s v="-"/>
    <d v="2020-11-12T00:00:00"/>
    <n v="2020"/>
    <s v="-"/>
    <s v="-"/>
    <n v="0.45562000000000002"/>
    <d v="2021-11-01T00:00:00"/>
    <n v="0.50260528933677395"/>
    <s v="SEMAD/MG"/>
    <s v="Prefeitura Municipal"/>
    <s v="-"/>
    <s v="Prefeitura Municipal"/>
    <s v="Informações enviadas pelo município"/>
    <s v="-"/>
    <s v="-"/>
    <s v="-"/>
    <x v="1"/>
    <s v="-"/>
    <x v="3"/>
    <s v="Rio Paraopeba (Trecho 1)"/>
  </r>
  <r>
    <x v="82"/>
    <s v="RM"/>
    <x v="82"/>
    <s v="CONTRATO Nº. 0123- 2022 - CP 029-2021 - CONTRATAÇÃO DE EMPRESA PARA CONTENÇÃO E DRENAGEM NA RUA BAYACU - PARQUE DO ENGENHO - NOVA LIMA -MG (SEMOS) - LAIFT CONSTRUÇÕES E ACAMENTOS LTDA-ME"/>
    <s v="-"/>
    <x v="23"/>
    <s v="Drenagem Urbana"/>
    <s v="-"/>
    <s v="-"/>
    <s v="-"/>
    <s v="-"/>
    <s v="-"/>
    <s v="-"/>
    <x v="1"/>
    <s v="Não Iniciadas"/>
    <s v="-"/>
    <d v="2022-07-18T00:00:00"/>
    <n v="2022"/>
    <s v="-"/>
    <s v="-"/>
    <n v="7.4778170000000005E-2"/>
    <d v="2022-07-01T00:00:00"/>
    <n v="7.5836373653468389E-2"/>
    <s v="-"/>
    <s v="-"/>
    <s v="-"/>
    <s v="Prefeitura Municipal"/>
    <s v="https://novalima.mg.gov.br/portal-transparencia/editais/visualizar/14834"/>
    <s v="-"/>
    <s v="-"/>
    <s v="-"/>
    <x v="0"/>
    <s v="Microdrenagem"/>
    <x v="0"/>
    <s v="Alto Rio das Velhas"/>
  </r>
  <r>
    <x v="83"/>
    <s v="RM"/>
    <x v="83"/>
    <s v="CP 022-2022 EXECUÇÃO DE DRENAGEM NA ENCOSTA DO BAIRRO CABECEIRAS - NOVA LIMA/MG. Localização: Drenagem na encosta do Bairro Cabeceiras: Rua José Liberato, Rua Laudelino Cordeiro, Av. Presidente Kennedy, Rua Esmeraldas e Av. Geraldo Dias Borges - Nova Lima - MG."/>
    <s v="-"/>
    <x v="23"/>
    <s v="Drenagem Urbana"/>
    <s v="-"/>
    <s v="-"/>
    <s v="-"/>
    <s v="-"/>
    <s v="-"/>
    <s v="-"/>
    <x v="0"/>
    <s v="Em andamento"/>
    <s v="-"/>
    <d v="2022-05-27T00:00:00"/>
    <n v="2022"/>
    <s v="-"/>
    <s v="-"/>
    <s v="-"/>
    <s v="-"/>
    <s v="-"/>
    <s v="-"/>
    <s v="-"/>
    <s v="-"/>
    <s v="Prefeitura Municipal"/>
    <s v="https://novalima.mg.gov.br/portal-transparencia/editais/visualizar/15848"/>
    <s v="-"/>
    <s v="-"/>
    <s v="-"/>
    <x v="0"/>
    <s v="Microdrenagem"/>
    <x v="0"/>
    <s v="Alto Rio das Velhas"/>
  </r>
  <r>
    <x v="84"/>
    <s v="RM"/>
    <x v="84"/>
    <s v="CONTRATO Nº. 0106- 2022 - CONTRATAÇÃO DE EMPRESA PARA EXECUÇÃO DE OBRAS DE DRENAGEM NA RUA QUINTINO BAUCAÍUVA - BOA VISTA - NOVA LIMA -MG (SEMOS) - TERRAES INFRAESTRUTURA E CONSTRUÇÕES EIRELLI"/>
    <s v="-"/>
    <x v="23"/>
    <s v="Drenagem Urbana"/>
    <s v="-"/>
    <s v="-"/>
    <s v="-"/>
    <s v="-"/>
    <s v="-"/>
    <s v="-"/>
    <x v="1"/>
    <s v="Não Iniciadas"/>
    <s v="-"/>
    <d v="2022-06-15T00:00:00"/>
    <n v="2022"/>
    <s v="-"/>
    <s v="-"/>
    <n v="0.40448949000000001"/>
    <d v="2022-06-01T00:00:00"/>
    <n v="0.41496195125229957"/>
    <s v="-"/>
    <s v="-"/>
    <s v="-"/>
    <s v="Prefeitura Municipal"/>
    <s v="https://novalima.mg.gov.br/portal-transparencia/editais/visualizar/14528"/>
    <s v="-"/>
    <s v="-"/>
    <s v="-"/>
    <x v="0"/>
    <s v="Microdrenagem"/>
    <x v="0"/>
    <s v="Alto Rio das Velhas"/>
  </r>
  <r>
    <x v="85"/>
    <s v="RM"/>
    <x v="85"/>
    <s v="PRIMEIRA ATA 039-21 - contratação de empresa para execução de redes de Drenagem na rua Lincoln Tolentino e na Rua Vitória – Chácara dos Cristais – Nova Lima/MG"/>
    <s v="-"/>
    <x v="23"/>
    <s v="Drenagem Urbana"/>
    <s v="-"/>
    <s v="-"/>
    <s v="-"/>
    <s v="-"/>
    <s v="-"/>
    <s v="-"/>
    <x v="0"/>
    <s v="Em andamento"/>
    <s v="-"/>
    <d v="2022-05-30T00:00:00"/>
    <n v="2022"/>
    <s v="-"/>
    <s v="-"/>
    <s v="-"/>
    <s v="-"/>
    <s v="-"/>
    <s v="-"/>
    <s v="-"/>
    <s v="-"/>
    <s v="Prefeitura Municipal"/>
    <s v="https://novalima.mg.gov.br/portal-transparencia/editais/visualizar/14368"/>
    <s v="-"/>
    <s v="-"/>
    <s v="-"/>
    <x v="0"/>
    <s v="Microdrenagem"/>
    <x v="0"/>
    <s v="Alto Rio das Velhas"/>
  </r>
  <r>
    <x v="86"/>
    <s v="RM"/>
    <x v="86"/>
    <s v="CONTRATO Nº. 0140- 2021 - CONTRATO EXECUÇÃO DE REDES DE ESGOTO E DE DRENAGEM NO ACABA MUNDO - ETAPA 2 BELA FAMA NOVA LIMA"/>
    <s v="O Morro do Carrapato, na Vila Acaba Mundo, região centro-sul de Belo Horizonte, terá implantação de sistemas alternativos individuais para tratamento de esgoto sanitário e cessar o lançamento de esgoto não tratado no córrego Acaba Mundo."/>
    <x v="23"/>
    <s v="Esgotamento Sanitário"/>
    <s v="-"/>
    <s v="-"/>
    <s v="-"/>
    <s v="-"/>
    <s v="-"/>
    <s v="-"/>
    <x v="1"/>
    <s v="Em Execução"/>
    <s v="-"/>
    <d v="2021-12-07T00:00:00"/>
    <n v="2021"/>
    <s v="-"/>
    <s v="-"/>
    <n v="0.67200000000000004"/>
    <d v="2021-12-01T00:00:00"/>
    <n v="0.73905425572435679"/>
    <s v="Prefeitura Municipal"/>
    <s v="Prefeitura Municipal"/>
    <s v="-"/>
    <s v="Prefeitura Municipal"/>
    <s v="https://novalima.mg.gov.br/portal-transparencia/editais/visualizar/12767"/>
    <s v="-"/>
    <s v="-"/>
    <s v="-"/>
    <x v="1"/>
    <s v="-"/>
    <x v="2"/>
    <s v="Alto Rio das Velhas"/>
  </r>
  <r>
    <x v="87"/>
    <s v="RM"/>
    <x v="87"/>
    <s v="OBRAS DE CONTENCAO DE ENCOSTAS NO MUNICIPIO DE NOVA LIMA - INTERVENCAO EM SETORES DE RISCO ALTO/MUITO ALTO"/>
    <s v="-"/>
    <x v="23"/>
    <s v="Conteção de Encostas"/>
    <s v="-"/>
    <s v="-"/>
    <s v="-"/>
    <s v="-"/>
    <s v="-"/>
    <s v="-"/>
    <x v="1"/>
    <s v="Paralisadas"/>
    <n v="0.1"/>
    <d v="2014-02-03T00:00:00"/>
    <n v="2014"/>
    <s v="-"/>
    <s v="-"/>
    <n v="15.62"/>
    <s v="-"/>
    <n v="16.024410618335025"/>
    <s v="MDR"/>
    <s v="MDR, Prefeitura"/>
    <s v="-"/>
    <s v="MDR"/>
    <s v="https://formulariopainel.mdr.gov.br/instrumentos/1-52396"/>
    <s v="-"/>
    <s v="-"/>
    <s v="-"/>
    <x v="0"/>
    <s v="SI"/>
    <x v="1"/>
    <s v="Alto Rio das Velhas"/>
  </r>
  <r>
    <x v="88"/>
    <s v="RM"/>
    <x v="88"/>
    <s v="Esse sistema irá captar a água armazenada na barragem de Cambimbe, que é de propriedade da AngloGold Ashanti, e direcioná-la, por tubulação, numa extensão aproximada de 4 quilômetros, até a ETA Bela Fama. Abastecerá a totalidade do município de Raposos e parte de Nova Lima."/>
    <s v="-"/>
    <x v="24"/>
    <s v="Abastecimento de Água"/>
    <s v="-"/>
    <s v="-"/>
    <s v="-"/>
    <s v="-"/>
    <s v="-"/>
    <n v="4"/>
    <x v="1"/>
    <s v="Concluído"/>
    <s v="-"/>
    <s v="-"/>
    <s v="-"/>
    <s v="-"/>
    <s v="-"/>
    <s v="-"/>
    <s v="-"/>
    <s v="-"/>
    <s v="Obrigações de pagar da Vale S.A. (TAC Água)"/>
    <s v="Vale S.A."/>
    <s v="Obrigações de pagar da Vale S.A. (TAC Água): A Vale se obrigou a tomar ações de caráter emergencial e de contribuição para a resiliência hídrica da RMBH, atualmente em execução conforme cronogramas aprovados pela COPASA e com acompanhamento de auditoria independente e do Ministério Público de Minas Gerais.  "/>
    <s v="SEPLAG/MG"/>
    <s v="Ofício SEPLAG/RAM - CB nº. 106/2022"/>
    <s v="-"/>
    <s v="-"/>
    <s v="-"/>
    <x v="0"/>
    <s v="Concluído"/>
    <x v="3"/>
    <s v="Rio das Velhas (Trecho 2)"/>
  </r>
  <r>
    <x v="89"/>
    <s v="RM"/>
    <x v="89"/>
    <s v="Plano Diretor de Macrodrenagem – PDM para o trecho alto do Rio das Velhas. Planejamento de ações de curto, médio e longo prazo, e o instrumento para promover esse planejamento."/>
    <s v="-"/>
    <x v="25"/>
    <s v="Drenagem Urbana"/>
    <s v="-"/>
    <m/>
    <m/>
    <s v="-"/>
    <s v="-"/>
    <s v="-"/>
    <x v="7"/>
    <s v="Idealizado"/>
    <s v="-"/>
    <s v="-"/>
    <s v="-"/>
    <s v="-"/>
    <s v="-"/>
    <s v="-"/>
    <s v="-"/>
    <s v="-"/>
    <s v="-"/>
    <s v="SEINFRA"/>
    <s v="-"/>
    <s v="ARMBH"/>
    <s v="http://www.agenciarmbh.mg.gov.br/agencia-rmbh-apresenta-plano-de-atuacao-no-enfrentamento-de-inundacoes-do-rio-das-velhas/"/>
    <s v="-"/>
    <s v="-"/>
    <s v="-"/>
    <x v="0"/>
    <s v="Entrou como uma Ação do PSH-RMBH"/>
    <x v="0"/>
    <s v="Alto Rio das Velhas"/>
  </r>
  <r>
    <x v="90"/>
    <s v="RM"/>
    <x v="90"/>
    <s v="Constitui na presente licitação a Contratação de empresa especializada na execução de obra de OBRA DE DRENAGEM PLUVIAL NA AVENIDA E, NOVA APARECIDA, em atendimento a demanda existente na Secretaria Municipal de Obras e Projetos da Prefeitura Municipal"/>
    <s v="-"/>
    <x v="26"/>
    <s v="Drenagem Urbana"/>
    <s v="-"/>
    <s v="-"/>
    <s v="-"/>
    <s v="-"/>
    <s v="-"/>
    <s v="-"/>
    <x v="0"/>
    <s v="Homologada"/>
    <s v="-"/>
    <d v="2020-12-16T00:00:00"/>
    <n v="2020"/>
    <s v="-"/>
    <s v="-"/>
    <s v="-"/>
    <s v="-"/>
    <s v="-"/>
    <s v="-"/>
    <s v="Prefeitura Municipal"/>
    <s v="TP - 6/2020"/>
    <s v="Prefeitura Municipal"/>
    <s v="https://www.novauniao.mg.gov.br/licitacoes"/>
    <s v="-"/>
    <s v="-"/>
    <s v="-"/>
    <x v="0"/>
    <s v="Microdrenagem"/>
    <x v="0"/>
    <s v="SI"/>
  </r>
  <r>
    <x v="91"/>
    <s v="DM"/>
    <x v="91"/>
    <s v="-"/>
    <s v="Ampliar a captação do Rio Jacaré, que atualmente é utilizada de forma emergencial, de 50 l/s para 100 l/s, mais a construção de trecho de adutoras independentes do trecho que atualmente utiliza a adutora da captação do Córrego dos Bois até a ETA. Segunda e terceira fases da captação do Rio Jacaré."/>
    <x v="27"/>
    <s v="Abastecimento de Água"/>
    <s v="Rio Jacaré"/>
    <s v="-"/>
    <s v="-"/>
    <n v="100"/>
    <s v="-"/>
    <s v="-"/>
    <x v="4"/>
    <s v="Concluído"/>
    <n v="1"/>
    <s v="-"/>
    <s v="-"/>
    <s v="-"/>
    <s v="-"/>
    <s v="-"/>
    <s v="-"/>
    <s v="-"/>
    <s v="Recurso externo"/>
    <s v="Operador"/>
    <s v="-"/>
    <s v="Operador"/>
    <s v="Inventário do Atlas Águas"/>
    <s v="-"/>
    <s v="-"/>
    <s v="-"/>
    <x v="0"/>
    <s v="Fora da área do PSH-RMBH"/>
    <x v="3"/>
    <s v="Fora da área do PSH-RMBH"/>
  </r>
  <r>
    <x v="92"/>
    <s v="DM"/>
    <x v="92"/>
    <s v="-"/>
    <s v="Ampliação da ETA"/>
    <x v="27"/>
    <s v="Abastecimento de Água"/>
    <s v="-"/>
    <s v="-"/>
    <s v="-"/>
    <n v="200"/>
    <s v="-"/>
    <s v="-"/>
    <x v="7"/>
    <s v="Em Execução"/>
    <n v="0.5"/>
    <s v="-"/>
    <s v="-"/>
    <s v="-"/>
    <s v="-"/>
    <s v="-"/>
    <s v="-"/>
    <s v="-"/>
    <s v="Recurso externo"/>
    <s v="Operador"/>
    <s v="-"/>
    <s v="Operador"/>
    <s v="Inventário do Atlas Águas"/>
    <s v="-"/>
    <s v="-"/>
    <s v="-"/>
    <x v="0"/>
    <s v="Fora da área do PSH-RMBH"/>
    <x v="3"/>
    <s v="Fora da área do PSH-RMBH"/>
  </r>
  <r>
    <x v="93"/>
    <s v="DM"/>
    <x v="93"/>
    <s v="AMPLIACAO DO SAA NO MUNICIPIO DE OLIVEIRA"/>
    <s v="-"/>
    <x v="27"/>
    <s v="Abastecimento de Água"/>
    <s v="-"/>
    <s v="-"/>
    <s v="-"/>
    <s v="-"/>
    <s v="-"/>
    <s v="-"/>
    <x v="1"/>
    <s v="Não Iniciadas"/>
    <n v="0"/>
    <s v="-"/>
    <s v="-"/>
    <s v="-"/>
    <m/>
    <n v="2.8793700000000002"/>
    <s v="-"/>
    <n v="2.9539185148601361"/>
    <s v="MDR"/>
    <s v="MDR, Prefeitura"/>
    <s v="-"/>
    <s v="MDR"/>
    <s v="https://formulariopainel.mdr.gov.br/instrumentos/1-58097"/>
    <s v="-"/>
    <s v="-"/>
    <s v="-"/>
    <x v="0"/>
    <s v="Fora da área do PSH-RMBH"/>
    <x v="3"/>
    <s v="Fora da área do PSH-RMBH"/>
  </r>
  <r>
    <x v="94"/>
    <s v="DM"/>
    <x v="94"/>
    <s v="-"/>
    <s v="Barragem a montante da captação do Córrego dos Bois para regularização da vazão. 46 hectares de área inundada e capacidade para manter a regularização da vazão por 4 meses "/>
    <x v="27"/>
    <s v="Abastecimento de Água"/>
    <s v="Córrego dos Bois"/>
    <s v="-"/>
    <s v="-"/>
    <s v="-"/>
    <s v="-"/>
    <s v="-"/>
    <x v="7"/>
    <s v="Em Execução"/>
    <n v="0.5"/>
    <s v="-"/>
    <s v="-"/>
    <s v="-"/>
    <s v="-"/>
    <s v="-"/>
    <s v="-"/>
    <s v="-"/>
    <s v="Recurso externo"/>
    <s v="Operador"/>
    <s v="-"/>
    <s v="Operador"/>
    <s v="Inventário do Atlas Águas"/>
    <s v="-"/>
    <s v="-"/>
    <s v="-"/>
    <x v="0"/>
    <s v="Fora da área do PSH-RMBH"/>
    <x v="3"/>
    <s v="Fora da área do PSH-RMBH"/>
  </r>
  <r>
    <x v="95"/>
    <s v="DM"/>
    <x v="95"/>
    <s v="Devido a ausência de esgotamento de água Pluvial em diversas ruas do município;os quais tem trazido problemas em pavimentações e alagamentos em regiões diversas. Ressaltamos que os logradouros a serem beneficiados já estão pavimentados e possuem passeios em conformidade com as orientações contidas no Programa 2054- Planejamento Urbano.Inclusive com Rede de Abastecimento de Água e Rede Coletora de Esgoto Sanitário, e estão dentro do Perímetro Urbano do Município."/>
    <s v="-"/>
    <x v="27"/>
    <s v="Drenagem Urbana"/>
    <s v="-"/>
    <s v="-"/>
    <s v="-"/>
    <s v="-"/>
    <s v="-"/>
    <s v="-"/>
    <x v="1"/>
    <s v="Em Execução"/>
    <s v="-"/>
    <d v="2016-12-27T00:00:00"/>
    <n v="2016"/>
    <d v="2022-12-31T00:00:00"/>
    <n v="2022"/>
    <n v="0.32922455"/>
    <d v="2016-12-01T00:00:00"/>
    <n v="0.50524429477679678"/>
    <s v="MDR"/>
    <s v="MDR, Prefeitura"/>
    <s v="-"/>
    <s v="PLATAFORMA +BRASIL"/>
    <s v="https://voluntarias.plataformamaisbrasil.gov.br/voluntarias/ConsultarProposta/ResultadoDaConsultaDeConvenioSelecionarConvenio.do?sequencialConvenio=830631&amp;Usr=guest&amp;Pwd=guest"/>
    <s v="-"/>
    <s v="-"/>
    <s v="-"/>
    <x v="0"/>
    <s v="SI"/>
    <x v="0"/>
    <s v="SI"/>
  </r>
  <r>
    <x v="96"/>
    <s v="DM"/>
    <x v="96"/>
    <s v="Com a realização do empreendimento o município visa dotar os povoados rurais e distritos de sistema de abastecimento de água, com a perfuração dos poços artesianos, reservatório e distribuição de água aos moradores dos locais."/>
    <s v="População dos Povoados de Rio do Peixe, Serra dos Ferreiras, Barreiro e Distrito de Capoeira Grande. Os Povoados não dispõe de sistema de abastecimento de água, com a realização do empreendimento, o município visa o fornecimento de água com qualidade para abastecimento da população. Melhoria na qualidade e quantidade do serviços de abastecimento de água do Distrito de Capoeira Grande, que atualmente é insuficiente para a localidade."/>
    <x v="28"/>
    <s v="Abastecimento de Água"/>
    <s v="Subterrâneo"/>
    <s v="-"/>
    <s v="-"/>
    <s v="-"/>
    <s v="-"/>
    <s v="-"/>
    <x v="1"/>
    <s v="Em Execução"/>
    <s v="-"/>
    <d v="2020-10-22T00:00:00"/>
    <n v="2020"/>
    <d v="2023-10-22T00:00:00"/>
    <n v="2023"/>
    <n v="0.24"/>
    <d v="2020-10-01T00:00:00"/>
    <n v="0.30756115425472574"/>
    <s v="MDR"/>
    <s v="MDR, Prefeitura"/>
    <s v="-"/>
    <s v="PLATAFORMA +BRASIL"/>
    <s v="https://voluntarias.plataformamaisbrasil.gov.br/voluntarias/ConsultarProposta/ResultadoDaConsultaDeConvenioSelecionarConvenio.do?sequencialConvenio=904275&amp;Usr=guest&amp;Pwd=guest"/>
    <s v="-"/>
    <s v="-"/>
    <s v="-"/>
    <x v="0"/>
    <s v="Abastecimento Rural"/>
    <x v="3"/>
    <s v="Rio São João"/>
  </r>
  <r>
    <x v="97"/>
    <s v="DM"/>
    <x v="97"/>
    <s v="Construção de 4 a 8 poços"/>
    <s v="-"/>
    <x v="29"/>
    <s v="Abastecimento de Água"/>
    <s v="Subterrâneo"/>
    <s v="-"/>
    <s v="-"/>
    <n v="27.78"/>
    <s v="-"/>
    <s v="-"/>
    <x v="4"/>
    <s v="Concluído"/>
    <s v="-"/>
    <s v="-"/>
    <s v="-"/>
    <s v="-"/>
    <n v="2020"/>
    <s v="-"/>
    <s v="-"/>
    <s v="-"/>
    <s v="Não foi solicitado"/>
    <s v="Operador"/>
    <s v="-"/>
    <s v="Operador"/>
    <s v="Inventário do Atlas Águas"/>
    <s v="-"/>
    <s v="-"/>
    <s v="-"/>
    <x v="1"/>
    <s v="-"/>
    <x v="3"/>
    <s v="Rio das Velhas (Trecho 1)"/>
  </r>
  <r>
    <x v="98"/>
    <s v="DM"/>
    <x v="98"/>
    <s v="OBRAS DE CONTENCAO DE ENCOSTAS NO MUNICIPIO DE OURO PRETO - INTERVENCAO EM SETORES DE RISCO ALTO/MUITO ALTO"/>
    <s v="-"/>
    <x v="29"/>
    <s v="Conteção de Encostas"/>
    <s v="-"/>
    <s v="-"/>
    <s v="-"/>
    <s v="-"/>
    <s v="-"/>
    <s v="-"/>
    <x v="1"/>
    <s v="Paralisadas"/>
    <n v="0.1"/>
    <d v="2014-02-03T00:00:00"/>
    <n v="2014"/>
    <s v="-"/>
    <s v="-"/>
    <n v="35"/>
    <s v="-"/>
    <n v="35.906169759393464"/>
    <s v="MDR"/>
    <s v="MDR, Prefeitura"/>
    <s v="-"/>
    <s v="MDR"/>
    <s v="https://formulariopainel.mdr.gov.br/instrumentos/1-52391"/>
    <s v="-"/>
    <s v="-"/>
    <s v="-"/>
    <x v="0"/>
    <s v="SI"/>
    <x v="1"/>
    <s v="Alto Rio das Velhas"/>
  </r>
  <r>
    <x v="99"/>
    <s v="CM"/>
    <x v="99"/>
    <s v="Implantação de nova captação no Rio Pará para substituir a captação do Rio Paraopeba que ficou inoperante devido ao rompimento da barragem da Vale em Brumadinho"/>
    <s v="-"/>
    <x v="30"/>
    <s v="Abastecimento de Água"/>
    <s v="Rio Pará"/>
    <s v="-"/>
    <s v="-"/>
    <n v="284"/>
    <s v="-"/>
    <s v="-"/>
    <x v="1"/>
    <s v="Em Execução"/>
    <n v="0.13"/>
    <s v="-"/>
    <s v="-"/>
    <s v="-"/>
    <n v="2020"/>
    <n v="151.07"/>
    <d v="2020-12-01T00:00:00"/>
    <n v="189.45083649486224"/>
    <s v="Fundação Renova"/>
    <s v="CAPAM"/>
    <s v="-"/>
    <s v="Operador"/>
    <s v="Resumo Executivo do Atlas Águas (ANA, 2021)"/>
    <s v="MG-SE-CPT-019"/>
    <s v="-"/>
    <s v="Infraestrutura Recomendada"/>
    <x v="1"/>
    <s v="-"/>
    <x v="3"/>
    <s v="Ribeirão Paciência"/>
  </r>
  <r>
    <x v="100"/>
    <s v="RM"/>
    <x v="100"/>
    <s v="Programa emergencial para o abastecimento de água através de poços."/>
    <s v="-"/>
    <x v="31"/>
    <s v="Abastecimento de Água"/>
    <s v="Subterrâneo"/>
    <s v="-"/>
    <s v="-"/>
    <s v="-"/>
    <s v="-"/>
    <s v="-"/>
    <x v="1"/>
    <s v="SI"/>
    <s v="-"/>
    <s v="-"/>
    <s v="-"/>
    <s v="-"/>
    <s v="-"/>
    <s v="-"/>
    <s v="-"/>
    <s v="-"/>
    <s v="Obrigações de pagar da Vale S.A. (TAC Água)"/>
    <s v="Vale S.A."/>
    <s v="Obrigações de pagar da Vale S.A. (TAC Água): A Vale se obrigou a tomar ações de caráter emergencial e de contribuição para a resiliência hídrica da RMBH, atualmente em execução conforme cronogramas aprovados pela COPASA e com acompanhamento de auditoria independente e do Ministério Público de Minas Gerais.  "/>
    <s v="SEPLAG/MG"/>
    <s v="Ofício SEPLAG/RAM - CB nº. 106/2022"/>
    <s v="-"/>
    <s v="-"/>
    <s v="-"/>
    <x v="0"/>
    <s v="Fora da área do PSH-RMBH"/>
    <x v="3"/>
    <s v="Rio Paraopeba"/>
  </r>
  <r>
    <x v="101"/>
    <s v="DM"/>
    <x v="101"/>
    <s v="Construção de 1 poço - P05 - Concesso II"/>
    <s v="-"/>
    <x v="32"/>
    <s v="Abastecimento de Água"/>
    <s v="Subterrâneo"/>
    <s v="-"/>
    <s v="-"/>
    <n v="1.2"/>
    <s v="-"/>
    <s v="-"/>
    <x v="1"/>
    <s v="Em Execução"/>
    <n v="0.98"/>
    <s v="-"/>
    <s v="-"/>
    <s v="-"/>
    <n v="2020"/>
    <n v="0.3"/>
    <d v="2020-12-01T00:00:00"/>
    <n v="0.37621798469887252"/>
    <s v="-"/>
    <s v="Operador"/>
    <s v="-"/>
    <s v="Operador"/>
    <s v="Resumo Executivo do Atlas Águas (ANA, 2021)"/>
    <s v="MG-SE-POC-063"/>
    <s v="-"/>
    <s v="Infraestrutura Recomendada"/>
    <x v="1"/>
    <s v="-"/>
    <x v="3"/>
    <s v="Rio Paraopeba (Trecho 5)"/>
  </r>
  <r>
    <x v="102"/>
    <s v="DM"/>
    <x v="102"/>
    <s v="Contratação de Microempresa (ME) ou Empresa de Pequeno Porte (EPP) ou ainda Microempreendedor Individual (MEI) especializada na prestação de serviços de elaboração de projetos executivos de terraplenagem, drenagem, estrutura de concreto armado e metálica, hidrossanitário, elétrico, cabeamento estruturado e de contenção de taludes de edificação, de elaboração de planilha orçamentária baseada na planilha de referência da Secretaria de Estado de Educação SEE/MG e de elaboração de memorial descritivo da futura obra de Escola Municipal com planetário e quadra poliesportiva. "/>
    <s v="-"/>
    <x v="33"/>
    <s v="Drenagem Urbana"/>
    <s v="-"/>
    <s v="-"/>
    <s v="-"/>
    <s v="-"/>
    <s v="-"/>
    <s v="-"/>
    <x v="0"/>
    <s v="Em andamento"/>
    <s v="-"/>
    <d v="2022-08-04T00:00:00"/>
    <n v="2022"/>
    <s v="-"/>
    <s v="-"/>
    <s v="-"/>
    <s v="-"/>
    <s v="-"/>
    <s v="-"/>
    <s v="Prefeitura Municipal"/>
    <s v="Processo nº 0087/2022  - Modalidade nº PREGÃO 041/2022"/>
    <s v="Prefeitura Municipal"/>
    <s v="https://www.piedadedosgerais.mg.gov.br/pagina/13493/Licita%C3%A7%C3%B5es/2022"/>
    <s v="-"/>
    <s v="-"/>
    <s v="-"/>
    <x v="0"/>
    <s v="Sem escopo bem definido"/>
    <x v="0"/>
    <s v="SI"/>
  </r>
  <r>
    <x v="103"/>
    <s v="DM"/>
    <x v="103"/>
    <s v="Ampliação da ETA para desativação do Poço Manoel Sampaio"/>
    <s v="-"/>
    <x v="34"/>
    <s v="Abastecimento de Água"/>
    <s v="-"/>
    <s v="-"/>
    <s v="-"/>
    <s v="-"/>
    <s v="-"/>
    <s v="-"/>
    <x v="4"/>
    <s v="Concluído"/>
    <s v="-"/>
    <s v="-"/>
    <s v="-"/>
    <s v="-"/>
    <s v="-"/>
    <s v="-"/>
    <s v="-"/>
    <s v="-"/>
    <s v="Não foi solicitado"/>
    <s v="Operador"/>
    <s v="-"/>
    <s v="PMSB (2019)"/>
    <s v="https://app.rios.org.br/index.php/s/WKXCATnjDcnmkem?path=%2Fpiracema-mg"/>
    <s v="-"/>
    <s v="-"/>
    <s v="-"/>
    <x v="1"/>
    <s v="-"/>
    <x v="3"/>
    <s v="Rio Pará (Trecho 1)"/>
  </r>
  <r>
    <x v="104"/>
    <s v="CM"/>
    <x v="104"/>
    <s v="Contratação de empresa para execução de obra de recapeamento asfáltico e drenagem pluvial da Rua Joaquim dos Santos, situada no Centro de Prudente de Morais, para atender a Secretaria Municipal de Infraestrutura, Habitação e Estra"/>
    <s v="-"/>
    <x v="35"/>
    <s v="Drenagem Urbana e Pavimentação"/>
    <s v="-"/>
    <s v="-"/>
    <s v="-"/>
    <s v="-"/>
    <s v="-"/>
    <s v="-"/>
    <x v="0"/>
    <s v="Em andamento"/>
    <s v="-"/>
    <s v="-"/>
    <n v="2020"/>
    <s v="-"/>
    <s v="-"/>
    <s v="-"/>
    <s v="-"/>
    <s v="-"/>
    <s v="-"/>
    <s v="Prefeitura Municipal"/>
    <s v="Tomada de Preços 0006/2020"/>
    <s v="Prefeitura Municipal"/>
    <s v="https://www.prudentedemorais.mg.gov.br/licitacao/index.php?idStatusLicitacao=&amp;idModalidade=&amp;dataAberturaInicio=&amp;dataAberturaFim=&amp;ano=&amp;numero=&amp;objeto=drenagem&amp;pesquisaAvancada=1"/>
    <s v="-"/>
    <s v="-"/>
    <s v="-"/>
    <x v="0"/>
    <s v="Pavimentação e Microdrenagem"/>
    <x v="0"/>
    <s v="Ribeirão Jequitibá"/>
  </r>
  <r>
    <x v="105"/>
    <s v="CM"/>
    <x v="104"/>
    <s v="Objeto: Contratação de empresa para execução de obra de recapeamento asfáltico e drenagem pluvial da Rua Joaquim dos Santos,"/>
    <s v="-"/>
    <x v="35"/>
    <s v="Drenagem Urbana e Pavimentação"/>
    <s v="-"/>
    <s v="-"/>
    <s v="-"/>
    <s v="-"/>
    <s v="-"/>
    <s v="-"/>
    <x v="0"/>
    <s v="Em andamento"/>
    <s v="-"/>
    <d v="2020-01-31T00:00:00"/>
    <n v="2020"/>
    <s v="-"/>
    <s v="-"/>
    <s v="-"/>
    <s v="-"/>
    <s v="-"/>
    <s v="-"/>
    <s v="Prefeitura Municipal"/>
    <s v="TP 02/2020"/>
    <s v="Prefeitura Municipal"/>
    <s v="https://www.prudentedemorais.mg.gov.br/licitacao/index.php?idStatusLicitacao=&amp;idModalidade=&amp;dataAberturaInicio=&amp;dataAberturaFim=&amp;ano=&amp;numero=&amp;objeto=drenagem&amp;pesquisaAvancada=1"/>
    <s v="-"/>
    <s v="-"/>
    <s v="-"/>
    <x v="0"/>
    <s v="Pavimentação e Microdrenagem"/>
    <x v="0"/>
    <s v="Ribeirão Jequitibá"/>
  </r>
  <r>
    <x v="106"/>
    <s v="RM"/>
    <x v="105"/>
    <s v="AMPLIACAO DO SES NA SEDE MUNICIPAL - BAIRROS FRANCISCADRIANGELA, LIBERDADE E ADJACENCIAS"/>
    <s v="-"/>
    <x v="36"/>
    <s v="Esgotamento Sanitário"/>
    <s v="-"/>
    <n v="-19.484500000000001"/>
    <n v="-44.034500000000001"/>
    <s v="-"/>
    <s v="-"/>
    <s v="-"/>
    <x v="1"/>
    <s v="Paralisadas"/>
    <n v="0.94"/>
    <d v="2014-06-25T00:00:00"/>
    <n v="2014"/>
    <s v="-"/>
    <s v="-"/>
    <n v="57.153045290000009"/>
    <s v="-"/>
    <n v="58.632769898544097"/>
    <s v="MDR"/>
    <s v="MDR, Prefeitura"/>
    <s v="-"/>
    <s v="MDR"/>
    <s v="https://formulariopainel.mdr.gov.br/instrumentos/1-52663"/>
    <s v="-"/>
    <s v="-"/>
    <s v="-"/>
    <x v="0"/>
    <s v="SI"/>
    <x v="2"/>
    <s v="Ribeirão da Mata"/>
  </r>
  <r>
    <x v="107"/>
    <s v="RM"/>
    <x v="106"/>
    <s v="-"/>
    <s v="-"/>
    <x v="36"/>
    <s v="Esgotamento Sanitário"/>
    <s v="-"/>
    <s v="-"/>
    <s v="-"/>
    <s v="-"/>
    <s v="-"/>
    <s v="-"/>
    <x v="1"/>
    <s v="Paralisadas"/>
    <n v="0.27"/>
    <d v="2018-09-06T00:00:00"/>
    <n v="2018"/>
    <s v="-"/>
    <s v="-"/>
    <n v="64.566702000000006"/>
    <s v="-"/>
    <n v="66.238370366176284"/>
    <s v="MDR/SNS/PAC"/>
    <s v="MDR, Prefeitura"/>
    <s v="MDR"/>
    <s v="MDR"/>
    <s v="https://formulariopainel.mdr.gov.br/instrumentos/1-56213"/>
    <s v="-"/>
    <s v="-"/>
    <s v="-"/>
    <x v="1"/>
    <s v="-"/>
    <x v="2"/>
    <s v="Ribeirão da Mata"/>
  </r>
  <r>
    <x v="108"/>
    <s v="RM"/>
    <x v="107"/>
    <s v="1 poço novo na Vila Duarte"/>
    <s v="-"/>
    <x v="37"/>
    <s v="Abastecimento de Água"/>
    <s v="Subterrâneo"/>
    <s v="-"/>
    <s v="-"/>
    <s v="-"/>
    <s v="-"/>
    <s v="-"/>
    <x v="7"/>
    <s v="Idealizado"/>
    <s v="-"/>
    <s v="-"/>
    <s v="-"/>
    <s v="-"/>
    <s v="-"/>
    <n v="0.31"/>
    <d v="2020-12-01T00:00:00"/>
    <n v="0.38875858418883497"/>
    <s v="Não foi solicitado"/>
    <s v="Operador"/>
    <s v="-"/>
    <s v="Operador"/>
    <s v="Resumo Executivo do Atlas Águas (ANA, 2021)"/>
    <s v="MG-RM-POC-052"/>
    <s v="-"/>
    <s v="Infraestrutura Recomendada"/>
    <x v="1"/>
    <s v="-"/>
    <x v="3"/>
    <s v="Rio das Velhas (Trecho 2)"/>
  </r>
  <r>
    <x v="109"/>
    <s v="RM"/>
    <x v="108"/>
    <s v="Estudos e projetos para a implantação de um sistema de tratamento complementar com Pré e Pós-tratamento"/>
    <s v="-"/>
    <x v="38"/>
    <s v="Abastecimento de Água"/>
    <s v="Rio das Velhas"/>
    <s v="-"/>
    <s v="-"/>
    <s v="-"/>
    <s v="-"/>
    <s v="-"/>
    <x v="8"/>
    <s v="Concluído"/>
    <s v="-"/>
    <s v="-"/>
    <s v="-"/>
    <s v="-"/>
    <s v="-"/>
    <s v="-"/>
    <s v="-"/>
    <s v="-"/>
    <s v="Obrigações de pagar da Vale S.A. (TAC Água)"/>
    <s v="Vale S.A."/>
    <s v="Obrigações de pagar da Vale S.A. (TAC Água): A Vale se obrigou a tomar ações de caráter emergencial e de contribuição para a resiliência hídrica da RMBH, atualmente em execução conforme cronogramas aprovados pela COPASA e com acompanhamento de auditoria independente e do Ministério Público de Minas Gerais.  "/>
    <s v="SEPLAG/MG"/>
    <s v="Ofício SEPLAG/RAM - CB nº. 106/2022"/>
    <s v="-"/>
    <s v="-"/>
    <s v="-"/>
    <x v="1"/>
    <s v="-"/>
    <x v="3"/>
    <s v="Rio Paraopeba e Rio das Velhas"/>
  </r>
  <r>
    <x v="110"/>
    <s v="RM"/>
    <x v="109"/>
    <s v="Implantação de nova captação a fio d’água, adução e reservação no Ribeirão da Prata, com vazão mínima de 600 l/s."/>
    <s v="-"/>
    <x v="38"/>
    <s v="Abastecimento de Água"/>
    <s v="Ribeirão da Prata"/>
    <s v="-"/>
    <s v="-"/>
    <n v="600"/>
    <s v="-"/>
    <n v="8"/>
    <x v="4"/>
    <s v="Em andamento"/>
    <s v="-"/>
    <s v="-"/>
    <s v="-"/>
    <s v="-"/>
    <s v="-"/>
    <s v="-"/>
    <s v="-"/>
    <s v="-"/>
    <s v="Obrigações de pagar da Vale S.A. (TAC Segurança Hídrica)"/>
    <s v="Vale S.A."/>
    <s v="Obrigações de pagar da Vale S.A. (TAC Segurança Hídrica): Está prevista a obrigação de pagar de R$ 2.050.000.000,00 (dois bilhões e cinquenta milhões de reais) para a operacionalização e execução de Projetos de Segurança Hídrica, a serem geridos pelo Poder Executivo Estadual, sendo de propriedade do Governo do Estado de Minas Gerais as intervenções realizadas deles decorrentes. Tais projetos foram definidos através de Termo de Compromisso (TAC Segurança Hídrica) no qual a Vale assumiu o compromisso de realizar estudos de viabilidade técnica-ambiental de intervenções estruturantes que garantam o atendimento à demanda hídrica atual da RMBH, correspondente a 15.000 L/s, bem como a construção de projetos básicos de engenharia das intervenções estruturantes selecionadas a partir de critérios técnicos estabelecidos nos estudos de viabilidade."/>
    <s v="SEPLAG/MG"/>
    <s v="Ofício SEPLAG/RAM - CB nº. 106/2022"/>
    <s v="-"/>
    <s v="-"/>
    <s v="-"/>
    <x v="1"/>
    <s v="-"/>
    <x v="3"/>
    <s v="Rio Paraopeba e Rio das Velhas"/>
  </r>
  <r>
    <x v="111"/>
    <s v="RM"/>
    <x v="110"/>
    <s v=" A barragem tem como objetivo principal a regularização da vazão para incremento da segurança hídrica da captação de água do SIN Rio das Velhas. Implantação de nova captação a fio d’água e barramento, adutora e reservação na região denominada “Ponte de Arame do Rio das Velhas”, garantindo-se a vazão mínima prevista de 2.000 l/s, e a vazão de operação necessária também durante períodos secos.  Captação de 2,4 m³/s + 26km de adutora de água bruta DN 1.200mm,  extensão a ser implantada da barragem em Ponte de Arame até a captação do Sistema Rio das Velhas em Bela Fama. "/>
    <s v="-"/>
    <x v="38"/>
    <s v="Abastecimento de Água"/>
    <s v="Rio das Velhas"/>
    <s v="-"/>
    <s v="-"/>
    <n v="2400"/>
    <n v="12.4"/>
    <n v="26"/>
    <x v="4"/>
    <s v="Em andamento"/>
    <s v="-"/>
    <s v="-"/>
    <s v="-"/>
    <s v="-"/>
    <n v="2029"/>
    <n v="562.1"/>
    <d v="2020-12-01T00:00:00"/>
    <n v="704.90709733078756"/>
    <s v="Obrigações de pagar da Vale S.A. (TAC Segurança Hídrica)"/>
    <s v="Vale S.A. e COPASA"/>
    <s v="Obrigações de pagar da Vale S.A. (TAC Segurança Hídrica): Está prevista a obrigação de pagar de R$ 2.050.000.000,00 (dois bilhões e cinquenta milhões de reais) para a operacionalização e execução de Projetos de Segurança Hídrica, a serem geridos pelo Poder Executivo Estadual, sendo de propriedade do Governo do Estado de Minas Gerais as intervenções realizadas deles decorrentes. Tais projetos foram definidos através de Termo de Compromisso (TAC Segurança Hídrica) no qual a Vale assumiu o compromisso de realizar estudos de viabilidade técnica-ambiental de intervenções estruturantes que garantam o atendimento à demanda hídrica atual da RMBH, correspondente a 15.000 L/s, bem como a construção de projetos básicos de engenharia das intervenções estruturantes selecionadas a partir de critérios técnicos estabelecidos nos estudos de viabilidade."/>
    <s v="Atlas Águas (ANA, 2021) e SEPLAG"/>
    <s v="Resumo Executivo do Atlas Águas (ANA, 2021) e Ofício SEPLAG/RAM - CB nº. 106/2022"/>
    <s v="MG-RM-BAR-002"/>
    <s v="MG-044"/>
    <s v="Infraestrutura Recomendada"/>
    <x v="1"/>
    <s v="-"/>
    <x v="3"/>
    <s v="Rio Paraopeba e Rio das Velhas"/>
  </r>
  <r>
    <x v="112"/>
    <s v="RM"/>
    <x v="111"/>
    <s v=" A barragem tem como objetivo principal a regularização da vazão para incremento da segurança hídrica da captação de água do SIN Rio das Velhas. Implantação de represa de regularização da vazão para o Sistema de produção Rio das Velhas, cuja 1ª Etapa será realizada como parte do acordo entre a VALE e o Governo do Estado de MG para segurança hídrica. Nesta etapa estão previstas a barragem de 12,4 hm³ em Ponte de Arame e adutora (aproximadamente 25 km em diâmetros 1.000 e 1.200 mm), extensão a ser implantada da barragem em Ponte de Arame até a captação do Sistema Rio das Velhas em Bela Fama. "/>
    <s v="-"/>
    <x v="38"/>
    <s v="Abastecimento de Água"/>
    <s v="Rio das Velhas"/>
    <s v="-"/>
    <s v="-"/>
    <n v="2400"/>
    <n v="12.4"/>
    <n v="25"/>
    <x v="4"/>
    <s v="Em andamento"/>
    <s v="-"/>
    <s v="-"/>
    <s v="-"/>
    <s v="-"/>
    <n v="2029"/>
    <n v="562.1"/>
    <d v="2020-12-01T00:00:00"/>
    <n v="704.90709733078756"/>
    <s v="Obrigações de pagar da Vale S.A. (TAC Segurança Hídrica)"/>
    <s v="Vale S.A. e COPASA"/>
    <s v="Obrigações de pagar da Vale S.A. (TAC Segurança Hídrica): Está prevista a obrigação de pagar de R$ 2.050.000.000,00 (dois bilhões e cinquenta milhões de reais) para a operacionalização e execução de Projetos de Segurança Hídrica, a serem geridos pelo Poder Executivo Estadual, sendo de propriedade do Governo do Estado de Minas Gerais as intervenções realizadas deles decorrentes. Tais projetos foram definidos através de Termo de Compromisso (TAC Segurança Hídrica) no qual a Vale assumiu o compromisso de realizar estudos de viabilidade técnica-ambiental de intervenções estruturantes que garantam o atendimento à demanda hídrica atual da RMBH, correspondente a 15.000 L/s, bem como a construção de projetos básicos de engenharia das intervenções estruturantes selecionadas a partir de critérios técnicos estabelecidos nos estudos de viabilidade."/>
    <s v="Atlas Águas (ANA, 2021) e SEPLAG"/>
    <s v="Resumo Executivo do Atlas Águas (ANA, 2021) e Ofício SEPLAG/RAM - CB nº. 106/2022"/>
    <s v="MG-RM-BAR-002"/>
    <s v="MG-044"/>
    <s v="Infraestrutura Recomendada"/>
    <x v="0"/>
    <s v="Mesmo projeto do E_168"/>
    <x v="3"/>
    <s v="Rio Paraopeba e Rio das Velhas"/>
  </r>
  <r>
    <x v="113"/>
    <s v="RM"/>
    <x v="112"/>
    <s v="Após a implantação das obras da 1ª Etapa, a 2ª Etapa, a ser implantada pela COPASA, prevê a ampliação da barragem implantada no acordo para segurança hídrica. A partir de estudos preliminares, a barragem deverá totalizar um volume de 95,6 hm³ (regularizando a vazão captada em 9 m³/s e ampliando o residual para 50% do Q7,10)."/>
    <s v="-"/>
    <x v="38"/>
    <s v="Abastecimento de Água"/>
    <s v="Rio das Velhas"/>
    <s v="-"/>
    <s v="-"/>
    <n v="9000"/>
    <n v="95.6"/>
    <s v="-"/>
    <x v="6"/>
    <s v="Idealizado"/>
    <s v="-"/>
    <s v="-"/>
    <s v="-"/>
    <s v="-"/>
    <s v="-"/>
    <n v="650"/>
    <d v="2021-03-01T00:00:00"/>
    <n v="783.46592529227269"/>
    <s v="Não foi solicitado"/>
    <s v="COPASA"/>
    <s v="-"/>
    <s v="COPASA"/>
    <s v="Inventário do Atlas Águas"/>
    <s v="-"/>
    <s v="-"/>
    <s v="-"/>
    <x v="0"/>
    <s v="Não foi recomendado no Atlas Águas e nem comentado pela COPASA"/>
    <x v="3"/>
    <s v="Rio Paraopeba e Rio das Velhas"/>
  </r>
  <r>
    <x v="114"/>
    <s v="RM, CM, DM"/>
    <x v="113"/>
    <s v="-"/>
    <s v="-"/>
    <x v="39"/>
    <s v="Esgotamento Sanitário"/>
    <s v="Rio Pará"/>
    <m/>
    <m/>
    <s v="-"/>
    <s v="-"/>
    <s v="-"/>
    <x v="9"/>
    <s v="Concluído"/>
    <s v="-"/>
    <s v="-"/>
    <s v="-"/>
    <s v="-"/>
    <n v="2021"/>
    <s v="-"/>
    <s v="-"/>
    <s v="-"/>
    <s v="-"/>
    <s v="ARSAE"/>
    <s v="-"/>
    <s v="CBH Rio Pará"/>
    <s v="https://cbhriopara.org.br/centro-de-documentacao/mapas-e-estudos/"/>
    <s v="-"/>
    <s v="-"/>
    <s v="-"/>
    <x v="0"/>
    <s v="Concluído"/>
    <x v="2"/>
    <s v="Ribeirão Paciência"/>
  </r>
  <r>
    <x v="115"/>
    <s v="RM"/>
    <x v="114"/>
    <s v="Este projeto tem por objetivo universalizar a oferta de água tratada, a coleta e o tratamento de esgoto nos municípios atingidos. Saneamento básico universal nos municípios impactados (modelagem e projeto básico e obras). Modelagem, projetos e execução de obras nos 26 municípios reconhecidos como atingidos mais o município de Conceição do Pará, impactado pela construção de uma nova captação no Rio Pará para atendimento a municípios que tiveram o abastecimento oriundo do Rio Paraopeba suspenso (Abaeté, Betim, Biquinhas, Brumadinho, Caetanópolis, Conceição do Pará, Curvelo, Esmeraldas, Felixlândia, Florestal, Fortuna de Minas, Igarapé, Juatuba, Maravilhas, Mário Campos, Martinho Campos, Morada Nova de Minas, Paineiras, Papagaios, Pará de Minas, Paraopeba, Pequi, Pompéu, São Gonçalo do Abaeté, São Joaquim de Bicas, São José da Varginha e Três Marias). "/>
    <s v="-"/>
    <x v="40"/>
    <s v="Saneamento Básico"/>
    <s v="-"/>
    <s v="-"/>
    <s v="-"/>
    <s v="-"/>
    <s v="-"/>
    <s v="-"/>
    <x v="10"/>
    <s v="SI"/>
    <s v="-"/>
    <s v="-"/>
    <s v="-"/>
    <s v="-"/>
    <s v="-"/>
    <s v="-"/>
    <s v="-"/>
    <s v="-"/>
    <s v="Obrigações de fazer da Vale S.A. (Compensação Ambiental)"/>
    <s v="Vale S.A."/>
    <s v="Obrigações de fazer da Vale S.A. (Compensação Ambiental):  prevê como obrigações de fazer da Vale S.A., projetos a serem executados respeitando-se o teto financeiro de R$ 1.550.000.000,00 (um bilhão, quinhentos e cinquenta milhões de reais). Dentre os projetos definidos pelos Compromitentes do Acordo Judicial como prioridade para execução, tem-se o projeto de Universalização do Saneamento Básico dos municípios impactados. Atualmente encontra-se em fase de análise do diagnóstico complementar entregue pela Vale aos Compromitentes, nas Secretarias de Estado de Meio Ambiente (SEMAD) e de Infraestrutura (SEINFRA), que também estão construindo as premissas para a modelagem de execução, que precisará ser aprovada pelos Compromitentes, nos termos de governança definidos pelo Acordo. "/>
    <s v="SEPLAG/MG"/>
    <s v="Ofício SEPLAG/RAM - CB nº. 106/2022"/>
    <s v="-"/>
    <s v="-"/>
    <s v="-"/>
    <x v="1"/>
    <s v="-"/>
    <x v="2"/>
    <s v="Rio Paraopeba"/>
  </r>
  <r>
    <x v="116"/>
    <s v="RM"/>
    <x v="115"/>
    <s v="Em virtude da proibição do uso da água bruta do rio Paraopeba pelo Governo de Minas Gerais (SES, SEMAD, SEAPA), devido ao rompimento da barragem B1 em Brumadinho, e a consequente paralisação da captação da COPASA neste rio, foi firmado em Termo de Compromisso entre a Vale SA, COPASA, MPMG para implantação, pela Vale SA, de nova captação no rio Paraopeba 2 km a montante do trecho impactado e 12 km a montante da captação existente, em substituição a esta que está paralisada. A nova captação bombeará água para tratamento na ETA Rio Manso, não impactada pelo rompimento."/>
    <s v="-"/>
    <x v="40"/>
    <s v="Abastecimento de Água"/>
    <s v="Rio Paraopeba"/>
    <s v="-"/>
    <s v="-"/>
    <n v="5000"/>
    <s v="-"/>
    <s v="-"/>
    <x v="1"/>
    <s v="Em Execução"/>
    <s v="-"/>
    <s v="-"/>
    <s v="-"/>
    <s v="-"/>
    <s v="-"/>
    <n v="551.86"/>
    <d v="2020-12-01T00:00:00"/>
    <n v="692.06552345306602"/>
    <s v="Obrigações de pagar da Vale S.A. (TAC Água)"/>
    <s v="Vale S.A. e COPASA"/>
    <s v="Obrigações de pagar da Vale S.A. (TAC Água): A Vale se obrigou a tomar ações de caráter emergencial e de contribuição para a resiliência hídrica da RMBH, atualmente em execução conforme cronogramas aprovados pela COPASA e com acompanhamento de auditoria independente e do Ministério Público de Minas Gerais.  "/>
    <s v="Atlas Águas (ANA, 2021) e SEPLAG/MG"/>
    <s v="Resumo Executivo do Atlas Águas (ANA, 2021) e Ofício SEPLAG/RAM - CB nº. 106/2022"/>
    <s v="MG-RM-CPT-001"/>
    <s v="-"/>
    <s v="Infraestrutura Recomendada"/>
    <x v="1"/>
    <s v="-"/>
    <x v="3"/>
    <s v="Rio Paraopeba e Rio das Velhas"/>
  </r>
  <r>
    <x v="117"/>
    <s v="RM"/>
    <x v="116"/>
    <s v="Implantação de nova captação no rio Paraopeba 2 km a montante do trecho impactado e 12 km a montante da captação existente, em substituição a esta que está paralisada. A nova captação bombeará água para tratamento na ETA Rio Manso, não impactada pelo rompimento."/>
    <s v="-"/>
    <x v="40"/>
    <s v="Abastecimento de Água"/>
    <s v="Rio Paraopeba"/>
    <s v="-"/>
    <s v="-"/>
    <n v="5000"/>
    <s v="-"/>
    <s v="-"/>
    <x v="1"/>
    <s v="Em Execução"/>
    <s v="-"/>
    <s v="-"/>
    <s v="-"/>
    <s v="-"/>
    <s v="-"/>
    <n v="551.86"/>
    <d v="2020-12-01T00:00:00"/>
    <n v="692.06552345306602"/>
    <s v="-"/>
    <s v="COPASA"/>
    <s v="Obra sendo executada pela Vale S.A."/>
    <s v="Atlas Águas (ANA, 2021)"/>
    <s v="Resumo Executivo do Atlas Águas (ANA, 2021)"/>
    <s v="MG-RM-CPT-001"/>
    <s v="-"/>
    <s v="Infraestrutura Recomendada"/>
    <x v="0"/>
    <s v="Mesmo projeto do item E_165"/>
    <x v="3"/>
    <s v="Rio Paraopeba e Rio das Velhas"/>
  </r>
  <r>
    <x v="118"/>
    <s v="RM"/>
    <x v="117"/>
    <s v="Ampliação da capacidade de tratamento de 6,0 m³/s para 9,0 m³/s + 17,5 km de adutoras com diâmetros de 1.500 a 1.800mm, além da ampliação de reservatórios e estações elevatórias."/>
    <s v="-"/>
    <x v="40"/>
    <s v="Abastecimento de Água"/>
    <s v="Rio Paraopeba"/>
    <s v="-"/>
    <s v="-"/>
    <n v="9000"/>
    <s v="-"/>
    <n v="17.5"/>
    <x v="4"/>
    <s v="Concluído"/>
    <s v="-"/>
    <s v="-"/>
    <s v="-"/>
    <s v="-"/>
    <s v="-"/>
    <s v="-"/>
    <s v="-"/>
    <s v="-"/>
    <s v="Obrigações de pagar da Vale S.A. (TAC Segurança Hídrica)"/>
    <s v="Vale S.A."/>
    <s v="Obrigações de pagar da Vale S.A. (TAC Segurança Hídrica): Está prevista a obrigação de pagar de R$ 2.050.000.000,00 (dois bilhões e cinquenta milhões de reais) para a operacionalização e execução de Projetos de Segurança Hídrica, a serem geridos pelo Poder Executivo Estadual, sendo de propriedade do Governo do Estado de Minas Gerais as intervenções realizadas deles decorrentes. Tais projetos foram definidos através de Termo de Compromisso (TAC Segurança Hídrica) no qual a Vale assumiu o compromisso de realizar estudos de viabilidade técnica-ambiental de intervenções estruturantes que garantam o atendimento à demanda hídrica atual da RMBH, correspondente a 15.000 L/s, bem como a construção de projetos básicos de engenharia das intervenções estruturantes selecionadas a partir de critérios técnicos estabelecidos nos estudos de viabilidade."/>
    <s v="SEPLAG/MG"/>
    <s v="Ofício SEPLAG/RAM - CB nº. 106/2022"/>
    <s v="-"/>
    <s v="-"/>
    <s v="-"/>
    <x v="1"/>
    <s v="-"/>
    <x v="3"/>
    <s v="Rio Paraopeba e Rio das Velhas"/>
  </r>
  <r>
    <x v="119"/>
    <s v="RM"/>
    <x v="118"/>
    <s v="Nova captação de 2,5 m³/s no barramento do Ribeirão Macaúbas + 19 km de adutora de água bruta com DN 1.200mm; "/>
    <s v="-"/>
    <x v="40"/>
    <s v="Abastecimento de Água"/>
    <s v="Ribeirão Macaúbas"/>
    <s v="-"/>
    <s v="-"/>
    <n v="2500"/>
    <s v="-"/>
    <n v="19"/>
    <x v="4"/>
    <s v="Em andamento"/>
    <s v="-"/>
    <s v="-"/>
    <s v="-"/>
    <s v="-"/>
    <s v="-"/>
    <s v="-"/>
    <s v="-"/>
    <s v="-"/>
    <s v="Obrigações de pagar da Vale S.A. (TAC Segurança Hídrica)"/>
    <s v="Vale S.A."/>
    <s v="Obrigações de pagar da Vale S.A. (TAC Segurança Hídrica): Está prevista a obrigação de pagar de R$ 2.050.000.000,00 (dois bilhões e cinquenta milhões de reais) para a operacionalização e execução de Projetos de Segurança Hídrica, a serem geridos pelo Poder Executivo Estadual, sendo de propriedade do Governo do Estado de Minas Gerais as intervenções realizadas deles decorrentes. Tais projetos foram definidos através de Termo de Compromisso (TAC Segurança Hídrica) no qual a Vale assumiu o compromisso de realizar estudos de viabilidade técnica-ambiental de intervenções estruturantes que garantam o atendimento à demanda hídrica atual da RMBH, correspondente a 15.000 L/s, bem como a construção de projetos básicos de engenharia das intervenções estruturantes selecionadas a partir de critérios técnicos estabelecidos nos estudos de viabilidade."/>
    <s v="SEPLAG/MG"/>
    <s v="Ofício SEPLAG/RAM - CB nº. 106/2022"/>
    <s v="-"/>
    <s v="-"/>
    <s v="-"/>
    <x v="1"/>
    <s v="-"/>
    <x v="3"/>
    <s v="Rio Paraopeba e Rio das Velhas"/>
  </r>
  <r>
    <x v="120"/>
    <s v="RM"/>
    <x v="119"/>
    <s v="Obras de poços, reservação complementar e redundância"/>
    <s v="-"/>
    <x v="41"/>
    <s v="Abastecimento de Água"/>
    <s v="Subterrâneo"/>
    <s v="-"/>
    <s v="-"/>
    <s v="-"/>
    <s v="-"/>
    <s v="-"/>
    <x v="1"/>
    <s v="Em Execução"/>
    <s v="-"/>
    <s v="-"/>
    <s v="-"/>
    <s v="-"/>
    <s v="-"/>
    <s v="-"/>
    <s v="-"/>
    <s v="-"/>
    <s v="Obrigações de pagar da Vale S.A. (TAC Água)"/>
    <s v="Vale S.A."/>
    <s v="Obrigações de pagar da Vale S.A. (TAC Água): A Vale se obrigou a tomar ações de caráter emergencial e de contribuição para a resiliência hídrica da RMBH, atualmente em execução conforme cronogramas aprovados pela COPASA e com acompanhamento de auditoria independente e do Ministério Público de Minas Gerais.  "/>
    <s v="SEPLAG/MG"/>
    <s v="Ofício SEPLAG/RAM - CB nº. 106/2022"/>
    <s v="-"/>
    <s v="-"/>
    <s v="-"/>
    <x v="1"/>
    <s v="-"/>
    <x v="3"/>
    <s v="Rio Paraopeba e Rio das Velhas"/>
  </r>
  <r>
    <x v="121"/>
    <s v="RM"/>
    <x v="120"/>
    <s v="29 km de adutora de água tratada DN 1.500 mm, possibilitando a transferência de 3,2 m³/s da bacia do Paraopeba para a bacia do rio das Velhas; Adutora de ligação R10-R13, que interligará os Sistemas Bacia do Paraopeba (SBP) e Rio das Velhas (SRV)."/>
    <s v="-"/>
    <x v="41"/>
    <s v="Abastecimento de Água"/>
    <s v="Rio Paraopeba e Rio das Velhas"/>
    <s v="-"/>
    <s v="-"/>
    <n v="3200"/>
    <s v="-"/>
    <n v="29"/>
    <x v="4"/>
    <s v="Concluído"/>
    <s v="-"/>
    <s v="-"/>
    <s v="-"/>
    <s v="-"/>
    <s v="-"/>
    <s v="-"/>
    <s v="-"/>
    <s v="-"/>
    <s v="Obrigações de pagar da Vale S.A. (TAC Segurança Hídrica)"/>
    <s v="Vale S.A."/>
    <s v="Obrigações de pagar da Vale S.A. (TAC Segurança Hídrica): Está prevista a obrigação de pagar de R$ 2.050.000.000,00 (dois bilhões e cinquenta milhões de reais) para a operacionalização e execução de Projetos de Segurança Hídrica, a serem geridos pelo Poder Executivo Estadual, sendo de propriedade do Governo do Estado de Minas Gerais as intervenções realizadas deles decorrentes. Tais projetos foram definidos através de Termo de Compromisso (TAC Segurança Hídrica) no qual a Vale assumiu o compromisso de realizar estudos de viabilidade técnica-ambiental de intervenções estruturantes que garantam o atendimento à demanda hídrica atual da RMBH, correspondente a 15.000 L/s, bem como a construção de projetos básicos de engenharia das intervenções estruturantes selecionadas a partir de critérios técnicos estabelecidos nos estudos de viabilidade."/>
    <s v="SEPLAG/MG"/>
    <s v="Ofício SEPLAG/RAM - CB nº. 106/2022"/>
    <s v="-"/>
    <s v="-"/>
    <s v="-"/>
    <x v="1"/>
    <s v="-"/>
    <x v="3"/>
    <s v="Rio Paraopeba e Rio das Velhas"/>
  </r>
  <r>
    <x v="122"/>
    <s v="RM"/>
    <x v="121"/>
    <s v="Implantação de 8 a 10 poços, com capacidade para suprir o abastecimento de 200 l/s ao município, mesma vazão ofertada atualmente pela ETA Bela Fama."/>
    <s v="-"/>
    <x v="42"/>
    <s v="Abastecimento de Água"/>
    <s v="Subterrâneo"/>
    <s v="-"/>
    <s v="-"/>
    <s v="-"/>
    <s v="-"/>
    <s v="-"/>
    <x v="1"/>
    <s v="Em Execução"/>
    <s v="-"/>
    <s v="-"/>
    <s v="-"/>
    <s v="-"/>
    <s v="-"/>
    <s v="-"/>
    <s v="-"/>
    <s v="-"/>
    <s v="Obrigações de pagar da Vale S.A. (TAC Água)"/>
    <s v="Vale S.A."/>
    <s v="Obrigações de pagar da Vale S.A. (TAC Água): A Vale se obrigou a tomar ações de caráter emergencial e de contribuição para a resiliência hídrica da RMBH, atualmente em execução conforme cronogramas aprovados pela COPASA e com acompanhamento de auditoria independente e do Ministério Público de Minas Gerais.  "/>
    <s v="SEPLAG/MG"/>
    <s v="Ofício SEPLAG/RAM - CB nº. 106/2022"/>
    <s v="-"/>
    <s v="-"/>
    <s v="-"/>
    <x v="1"/>
    <s v="-"/>
    <x v="3"/>
    <s v="Ribeirão Caeté/Sabará"/>
  </r>
  <r>
    <x v="123"/>
    <s v="RM"/>
    <x v="122"/>
    <s v="OBRAS DE CONTENCAO DE ENCOSTAS NO MUNICIPIO DE SABARA - INTERVENCAO EM SETORES DE RISCO ALTO/MUITO ALTO"/>
    <s v="-"/>
    <x v="42"/>
    <s v="Conteção de Encostas"/>
    <s v="-"/>
    <s v="-"/>
    <s v="-"/>
    <s v="-"/>
    <s v="-"/>
    <s v="-"/>
    <x v="1"/>
    <s v="Paralisadas"/>
    <n v="0.2"/>
    <d v="2014-02-03T00:00:00"/>
    <n v="2014"/>
    <s v="-"/>
    <s v="-"/>
    <n v="10"/>
    <s v="-"/>
    <n v="10.25890564554099"/>
    <s v="MDR"/>
    <s v="MDR, Prefeitura"/>
    <s v="-"/>
    <s v="MDR"/>
    <s v="https://formulariopainel.mdr.gov.br/instrumentos/1-52400"/>
    <s v="-"/>
    <s v="-"/>
    <s v="-"/>
    <x v="0"/>
    <s v="SI"/>
    <x v="1"/>
    <s v="Alto Rio das Velhas"/>
  </r>
  <r>
    <x v="124"/>
    <s v="RM"/>
    <x v="123"/>
    <s v="Contratação de empresa especializada para execução de obra de restauração arquitetônica, artística e paisagismo, drenagem pluvial, instalações elétricas e instalações complementares no Beco do Bonfim, localizado no Centro Histórico do Município de Santa Luzia/MG"/>
    <s v="-"/>
    <x v="43"/>
    <s v="Drenagem Urbana e Pavimentação"/>
    <s v="-"/>
    <s v="-"/>
    <s v="-"/>
    <s v="-"/>
    <s v="-"/>
    <s v="-"/>
    <x v="1"/>
    <s v="Em Execução"/>
    <s v="-"/>
    <d v="2021-03-11T00:00:00"/>
    <n v="2021"/>
    <s v="-"/>
    <n v="2022"/>
    <n v="0.48499999999999999"/>
    <d v="2021-03-01T00:00:00"/>
    <n v="0.58458611348731115"/>
    <s v="Prefeitura Municipal"/>
    <s v="Prefeitura Municipal"/>
    <s v="TOMADA DE PREÇO – EDITAL Nº 01/2021"/>
    <s v="Prefeitura Municipal"/>
    <s v="https://www.santaluzia.mg.gov.br/v2/wp-content/uploads/2021/01/CONTRATO-41-2021-MARTINS-FORTES-escaneado.pdf"/>
    <s v="-"/>
    <s v="-"/>
    <s v="-"/>
    <x v="0"/>
    <s v="Microdrenagem. Concluído"/>
    <x v="0"/>
    <s v="Alto Rio das Velhas"/>
  </r>
  <r>
    <x v="125"/>
    <s v="RM"/>
    <x v="124"/>
    <s v="OBRAS DE CONTENCAO DE ENCOSTAS NO MUNICIPIO DE SANTA LUZIA - INTERVENCAO EM SETORES DE RISCO ALTO/MUITO ALTO"/>
    <s v="-"/>
    <x v="43"/>
    <s v="Conteção de Encostas"/>
    <s v="-"/>
    <s v="-"/>
    <s v="-"/>
    <s v="-"/>
    <s v="-"/>
    <s v="-"/>
    <x v="1"/>
    <s v="Paralisadas"/>
    <n v="0.1"/>
    <d v="2014-02-03T00:00:00"/>
    <n v="2014"/>
    <s v="-"/>
    <s v="-"/>
    <n v="13.28"/>
    <s v="-"/>
    <n v="13.623826697278433"/>
    <s v="MDR"/>
    <s v="MDR, Prefeitura"/>
    <s v="-"/>
    <s v="MDR"/>
    <s v="https://formulariopainel.mdr.gov.br/instrumentos/1-52399"/>
    <s v="-"/>
    <s v="-"/>
    <s v="-"/>
    <x v="0"/>
    <s v="SI"/>
    <x v="1"/>
    <s v="Alto Rio das Velhas"/>
  </r>
  <r>
    <x v="126"/>
    <s v="RM"/>
    <x v="125"/>
    <s v="CONTRATAÇÃO EVENTUAL E FUTURA DE EMPRESA ESPECIALIZADA PARA PRESTAÇÃO DE SERVIÇOS DE ELABORAÇÃO DE LEVANTAMENTOS PLANIALTIMÉTRICOS (TOPOGRAFIA), GEOTECNIA, PROJETO DE INFRAESTRUTURA (VIA URBANA, RURAL, DRENAGEM), PROJETO DE EDIFICAÇÃO, PROJETOS"/>
    <s v="-"/>
    <x v="44"/>
    <s v="Drenagem Urbana"/>
    <s v="-"/>
    <s v="-"/>
    <s v="-"/>
    <s v="-"/>
    <s v="-"/>
    <s v="-"/>
    <x v="0"/>
    <s v="Em andamento"/>
    <s v="-"/>
    <d v="2022-03-11T00:00:00"/>
    <n v="2022"/>
    <s v="-"/>
    <s v="-"/>
    <s v="-"/>
    <s v="-"/>
    <s v="-"/>
    <s v="-"/>
    <s v="Prefeitura Municipal"/>
    <s v="CO - 1/2022"/>
    <s v="Prefeitura Municipal"/>
    <s v="https://www.saojoaquimdebicas.mg.gov.br/licitacoes"/>
    <s v="-"/>
    <s v="-"/>
    <s v="-"/>
    <x v="0"/>
    <s v="Sem escopo bem definido"/>
    <x v="0"/>
    <s v="Médio Rio Paraopeba"/>
  </r>
  <r>
    <x v="127"/>
    <s v="RM"/>
    <x v="126"/>
    <s v="AMPLIACAO DO SES NO MUNICIPIO DE SARZEDO"/>
    <s v="-"/>
    <x v="45"/>
    <s v="Esgotamento Sanitário"/>
    <s v="-"/>
    <s v="-"/>
    <s v="-"/>
    <s v="-"/>
    <s v="-"/>
    <s v="-"/>
    <x v="1"/>
    <s v="Paralisadas"/>
    <n v="0.04"/>
    <d v="2020-05-22T00:00:00"/>
    <n v="2020"/>
    <s v="-"/>
    <s v="-"/>
    <n v="41.921999999999997"/>
    <s v="-"/>
    <n v="43.007384247236935"/>
    <s v="MDR"/>
    <s v="MDR, Prefeitura"/>
    <s v="MDR"/>
    <s v="MDR"/>
    <s v="https://formulariopainel.mdr.gov.br/instrumentos/1-57555"/>
    <s v="-"/>
    <s v="-"/>
    <s v="-"/>
    <x v="1"/>
    <s v="-"/>
    <x v="2"/>
    <s v="Médio Rio Paraopeba"/>
  </r>
  <r>
    <x v="128"/>
    <s v="CM"/>
    <x v="127"/>
    <s v="AMPLIACAO DO SISTEMA DE ESGOTAMENTO SANITARIO DA SEDE MUNICIPAL"/>
    <s v="-"/>
    <x v="46"/>
    <s v="Esgotamento Sanitário"/>
    <s v="-"/>
    <s v="-"/>
    <s v="-"/>
    <s v="-"/>
    <s v="-"/>
    <s v="-"/>
    <x v="1"/>
    <s v="Paralisadas"/>
    <n v="0.2"/>
    <d v="2018-02-22T00:00:00"/>
    <n v="2018"/>
    <s v="-"/>
    <s v="-"/>
    <n v="76.954738000000006"/>
    <s v="-"/>
    <n v="78.947139611932784"/>
    <s v="MDR"/>
    <s v="MDR, Prefeitura"/>
    <s v="-"/>
    <s v="MDR"/>
    <s v="https://formulariopainel.mdr.gov.br/instrumentos/1-54250"/>
    <s v="-"/>
    <s v="-"/>
    <s v="-"/>
    <x v="1"/>
    <s v="-"/>
    <x v="2"/>
    <s v="Ribeirão Jequitibá"/>
  </r>
  <r>
    <x v="129"/>
    <s v="CM"/>
    <x v="128"/>
    <s v="IMPLANTACAO E AMPLIACAO DE SISTEMAS DE DRENAGEM URBANA SUSTENTAVEL E DE MANEJO DE AGUAS PLUVIAIS NOS BAIRROS ELDORADO E HONORINA PONTES; COM IMPLANTACAO DE BARRAGEM DE AMORTECIMENTO/ CONTENCAO DE CHEIAS, REDE DE CONDUCAO E CAPTACAO DE AGUAS PLUVIAIS NAS RUAS ADJACENTES."/>
    <s v="-"/>
    <x v="46"/>
    <s v="Drenagem Urbana"/>
    <s v="-"/>
    <s v="-"/>
    <s v="-"/>
    <s v="-"/>
    <s v="-"/>
    <s v="-"/>
    <x v="1"/>
    <s v="Em Execução"/>
    <s v="-"/>
    <d v="2014-10-08T00:00:00"/>
    <n v="2014"/>
    <d v="2023-02-28T00:00:00"/>
    <n v="2023"/>
    <n v="2.7392135"/>
    <s v="-"/>
    <n v="2.8101332839492095"/>
    <s v="MDR"/>
    <s v="MDR, Prefeitura Municipal"/>
    <s v="-"/>
    <s v="PLATAFORMA +BRASIL"/>
    <s v="https://voluntarias.plataformamaisbrasil.gov.br/voluntarias/ConsultarProposta/ResultadoDaConsultaDeConvenioSelecionarConvenio.do?sequencialConvenio=803310&amp;Usr=guest&amp;Pwd=guest"/>
    <s v="-"/>
    <s v="-"/>
    <s v="-"/>
    <x v="1"/>
    <s v="-"/>
    <x v="0"/>
    <s v="Ribeirão Jequitibá"/>
  </r>
  <r>
    <x v="130"/>
    <s v="RM"/>
    <x v="129"/>
    <s v="Finalização da ampliação da rede de distribuição no Bairro Angicos, com 12,4 km de rede de distribuição, 490 ligações prediais, 3,8 km de adutoras de água tratada, elevatórias de água tratada e quatro novos reservatórios."/>
    <s v="-"/>
    <x v="47"/>
    <s v="Abastecimento de Água"/>
    <s v="-"/>
    <s v="-"/>
    <s v="-"/>
    <s v="-"/>
    <s v="-"/>
    <s v="-"/>
    <x v="1"/>
    <s v="Em Execução"/>
    <n v="0.96"/>
    <s v="-"/>
    <s v="-"/>
    <s v="-"/>
    <n v="2020"/>
    <n v="5.7"/>
    <d v="2013-12-01T00:00:00"/>
    <n v="10.646459085237177"/>
    <s v="PAC/FIN CEF"/>
    <s v="Operador"/>
    <s v="-"/>
    <s v="Operador"/>
    <s v="Inventário do Atlas Águas"/>
    <s v="-"/>
    <s v="-"/>
    <s v="-"/>
    <x v="0"/>
    <s v="Concluído"/>
    <x v="3"/>
    <s v="Ribeirão da Mata"/>
  </r>
  <r>
    <x v="131"/>
    <s v="RM"/>
    <x v="130"/>
    <s v="CONTRATAÇÃO DE EMPRESA ESPECIALIZADA PARA EXECUÇÃO DE DRENAGEM DA RUA SANTANA, NO BAIRRO FAGUNDES COM FORNECIMENTO DE MATERIAL, MÃO DE OBRA E EQUIPAMENTOS NECESSÁRIOS"/>
    <s v="-"/>
    <x v="47"/>
    <s v="Drenagem Urbana"/>
    <s v="-"/>
    <s v="-"/>
    <s v="-"/>
    <s v="-"/>
    <s v="-"/>
    <s v="-"/>
    <x v="0"/>
    <s v="Em andamento"/>
    <s v="-"/>
    <d v="2022-07-04T00:00:00"/>
    <n v="2022"/>
    <s v="-"/>
    <s v="-"/>
    <n v="2.08563147"/>
    <d v="2022-07-01T00:00:00"/>
    <n v="2.1151457365478792"/>
    <s v="-"/>
    <s v="Prefeitura Municipal"/>
    <s v="TOMADA DE PREÇOS Nº 005 / Ano 2022"/>
    <s v="Prefeitura Municipal"/>
    <s v="http://api.conectbr.com.br/Licitacao/Busca/?token=7QtufLfaQhu1G69Hfil2vw==&amp;amp"/>
    <s v="-"/>
    <s v="-"/>
    <s v="-"/>
    <x v="0"/>
    <s v="Microdrenagem"/>
    <x v="0"/>
    <s v="Ribeirão da Mata"/>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E1A2E0E-4391-4804-B6FF-7302D25DA3A8}" name="Tabela dinâmica1" cacheId="34"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4:D52" firstHeaderRow="1" firstDataRow="1" firstDataCol="4" rowPageCount="1" colPageCount="1"/>
  <pivotFields count="35">
    <pivotField axis="axisRow" outline="0" showAll="0" defaultSubtotal="0">
      <items count="132">
        <item x="0"/>
        <item x="1"/>
        <item x="2"/>
        <item x="20"/>
        <item x="3"/>
        <item x="4"/>
        <item x="5"/>
        <item x="6"/>
        <item x="15"/>
        <item x="7"/>
        <item x="8"/>
        <item x="9"/>
        <item x="10"/>
        <item x="11"/>
        <item x="12"/>
        <item x="13"/>
        <item x="14"/>
        <item x="16"/>
        <item x="18"/>
        <item x="19"/>
        <item x="22"/>
        <item x="21"/>
        <item x="23"/>
        <item x="24"/>
        <item x="121"/>
        <item x="117"/>
        <item x="118"/>
        <item x="119"/>
        <item x="112"/>
        <item x="113"/>
        <item x="27"/>
        <item x="28"/>
        <item x="25"/>
        <item x="26"/>
        <item x="30"/>
        <item x="31"/>
        <item x="33"/>
        <item x="35"/>
        <item x="36"/>
        <item x="37"/>
        <item x="42"/>
        <item x="43"/>
        <item x="46"/>
        <item x="47"/>
        <item x="48"/>
        <item x="49"/>
        <item x="50"/>
        <item x="51"/>
        <item x="52"/>
        <item x="53"/>
        <item x="54"/>
        <item x="55"/>
        <item x="56"/>
        <item x="57"/>
        <item x="58"/>
        <item x="59"/>
        <item x="60"/>
        <item x="61"/>
        <item x="62"/>
        <item x="64"/>
        <item x="65"/>
        <item x="77"/>
        <item x="78"/>
        <item x="79"/>
        <item x="80"/>
        <item x="83"/>
        <item x="84"/>
        <item x="82"/>
        <item x="85"/>
        <item x="86"/>
        <item x="87"/>
        <item x="88"/>
        <item x="90"/>
        <item x="100"/>
        <item x="106"/>
        <item x="107"/>
        <item x="108"/>
        <item x="122"/>
        <item x="123"/>
        <item x="124"/>
        <item x="125"/>
        <item x="126"/>
        <item x="127"/>
        <item x="109"/>
        <item x="116"/>
        <item x="120"/>
        <item x="110"/>
        <item x="111"/>
        <item x="115"/>
        <item x="130"/>
        <item x="131"/>
        <item x="29"/>
        <item x="45"/>
        <item x="66"/>
        <item x="81"/>
        <item x="99"/>
        <item x="104"/>
        <item x="105"/>
        <item x="128"/>
        <item x="129"/>
        <item x="34"/>
        <item x="38"/>
        <item x="39"/>
        <item x="40"/>
        <item x="41"/>
        <item x="67"/>
        <item x="68"/>
        <item x="69"/>
        <item x="70"/>
        <item x="71"/>
        <item x="72"/>
        <item x="73"/>
        <item x="74"/>
        <item x="75"/>
        <item x="76"/>
        <item x="91"/>
        <item x="92"/>
        <item x="93"/>
        <item x="94"/>
        <item x="95"/>
        <item x="96"/>
        <item x="97"/>
        <item x="98"/>
        <item x="101"/>
        <item x="102"/>
        <item x="103"/>
        <item x="89"/>
        <item x="44"/>
        <item x="114"/>
        <item x="63"/>
        <item x="17"/>
        <item x="32"/>
      </items>
    </pivotField>
    <pivotField showAll="0"/>
    <pivotField axis="axisRow" outline="0" showAll="0" defaultSubtotal="0">
      <items count="131">
        <item x="125"/>
        <item x="0"/>
        <item x="96"/>
        <item x="69"/>
        <item x="108"/>
        <item x="115"/>
        <item x="119"/>
        <item x="88"/>
        <item x="30"/>
        <item x="31"/>
        <item x="100"/>
        <item x="121"/>
        <item x="67"/>
        <item x="120"/>
        <item x="66"/>
        <item x="38"/>
        <item x="46"/>
        <item x="53"/>
        <item x="56"/>
        <item x="70"/>
        <item x="77"/>
        <item x="91"/>
        <item x="92"/>
        <item x="97"/>
        <item x="99"/>
        <item x="103"/>
        <item x="78"/>
        <item x="47"/>
        <item x="93"/>
        <item x="105"/>
        <item x="80"/>
        <item x="106"/>
        <item x="126"/>
        <item x="127"/>
        <item x="33"/>
        <item x="41"/>
        <item x="35"/>
        <item x="116"/>
        <item x="36"/>
        <item x="101"/>
        <item x="107"/>
        <item x="129"/>
        <item x="1"/>
        <item x="109"/>
        <item x="110"/>
        <item x="117"/>
        <item x="118"/>
        <item x="94"/>
        <item x="111"/>
        <item x="112"/>
        <item x="48"/>
        <item x="22"/>
        <item x="29"/>
        <item x="2"/>
        <item x="82"/>
        <item x="90"/>
        <item x="54"/>
        <item x="55"/>
        <item x="49"/>
        <item x="104"/>
        <item x="57"/>
        <item x="63"/>
        <item x="58"/>
        <item x="20"/>
        <item x="3"/>
        <item x="95"/>
        <item x="4"/>
        <item x="5"/>
        <item x="6"/>
        <item x="7"/>
        <item x="79"/>
        <item x="102"/>
        <item x="8"/>
        <item x="71"/>
        <item x="113"/>
        <item x="72"/>
        <item x="9"/>
        <item x="59"/>
        <item x="26"/>
        <item x="60"/>
        <item x="10"/>
        <item x="130"/>
        <item x="83"/>
        <item x="123"/>
        <item x="84"/>
        <item x="37"/>
        <item x="85"/>
        <item x="86"/>
        <item x="39"/>
        <item x="73"/>
        <item x="42"/>
        <item x="21"/>
        <item x="11"/>
        <item x="74"/>
        <item x="50"/>
        <item x="64"/>
        <item x="128"/>
        <item x="12"/>
        <item x="89"/>
        <item x="65"/>
        <item x="75"/>
        <item x="81"/>
        <item x="13"/>
        <item x="14"/>
        <item x="27"/>
        <item x="43"/>
        <item x="51"/>
        <item x="87"/>
        <item x="98"/>
        <item x="122"/>
        <item x="124"/>
        <item x="15"/>
        <item x="16"/>
        <item x="34"/>
        <item x="17"/>
        <item x="44"/>
        <item x="52"/>
        <item x="76"/>
        <item x="40"/>
        <item x="61"/>
        <item x="45"/>
        <item x="23"/>
        <item x="24"/>
        <item x="18"/>
        <item x="25"/>
        <item x="28"/>
        <item x="19"/>
        <item x="68"/>
        <item x="62"/>
        <item x="114"/>
        <item x="32"/>
      </items>
    </pivotField>
    <pivotField showAll="0"/>
    <pivotField showAll="0"/>
    <pivotField axis="axisRow" outline="0" multipleItemSelectionAllowed="1" showAll="0" sortType="ascending" defaultSubtotal="0">
      <items count="48">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h="1" x="38"/>
        <item x="39"/>
        <item h="1" x="40"/>
        <item h="1" x="41"/>
        <item x="42"/>
        <item x="43"/>
        <item x="44"/>
        <item x="45"/>
        <item x="46"/>
        <item x="47"/>
      </items>
      <extLst>
        <ext xmlns:x14="http://schemas.microsoft.com/office/spreadsheetml/2009/9/main" uri="{2946ED86-A175-432a-8AC1-64E0C546D7DE}">
          <x14:pivotField fillDownLabels="1"/>
        </ext>
      </extLst>
    </pivotField>
    <pivotField showAll="0"/>
    <pivotField outline="0" showAll="0" defaultSubtotal="0"/>
    <pivotField showAll="0"/>
    <pivotField showAll="0"/>
    <pivotField outline="0" showAll="0" defaultSubtotal="0"/>
    <pivotField showAll="0"/>
    <pivotField showAll="0"/>
    <pivotField axis="axisRow" showAll="0">
      <items count="12">
        <item x="9"/>
        <item x="7"/>
        <item x="2"/>
        <item x="8"/>
        <item x="0"/>
        <item x="1"/>
        <item x="6"/>
        <item x="4"/>
        <item x="3"/>
        <item x="10"/>
        <item x="5"/>
        <item t="default"/>
      </items>
    </pivotField>
    <pivotField showAll="0"/>
    <pivotField showAll="0"/>
    <pivotField showAll="0"/>
    <pivotField showAll="0"/>
    <pivotField showAll="0"/>
    <pivotField showAll="0"/>
    <pivotField showAll="0" defaultSubtotal="0"/>
    <pivotField showAll="0"/>
    <pivotField showAll="0"/>
    <pivotField showAll="0"/>
    <pivotField showAll="0"/>
    <pivotField showAll="0"/>
    <pivotField showAll="0"/>
    <pivotField showAll="0"/>
    <pivotField showAll="0"/>
    <pivotField showAll="0"/>
    <pivotField showAll="0"/>
    <pivotField axis="axisPage" multipleItemSelectionAllowed="1" showAll="0">
      <items count="3">
        <item h="1" x="0"/>
        <item x="1"/>
        <item t="default"/>
      </items>
    </pivotField>
    <pivotField showAll="0"/>
    <pivotField axis="axisRow" showAll="0">
      <items count="6">
        <item x="3"/>
        <item x="2"/>
        <item x="1"/>
        <item x="0"/>
        <item x="4"/>
        <item t="default"/>
      </items>
    </pivotField>
    <pivotField showAll="0"/>
  </pivotFields>
  <rowFields count="5">
    <field x="33"/>
    <field x="0"/>
    <field x="5"/>
    <field x="2"/>
    <field x="13"/>
  </rowFields>
  <rowItems count="48">
    <i>
      <x/>
    </i>
    <i r="1">
      <x v="34"/>
      <x v="4"/>
      <x v="8"/>
      <x v="5"/>
    </i>
    <i r="1">
      <x v="35"/>
      <x v="4"/>
      <x v="9"/>
      <x v="5"/>
    </i>
    <i r="1">
      <x v="38"/>
      <x v="6"/>
      <x v="38"/>
      <x v="8"/>
    </i>
    <i r="1">
      <x v="42"/>
      <x v="12"/>
      <x v="16"/>
      <x v="5"/>
    </i>
    <i r="1">
      <x v="49"/>
      <x v="13"/>
      <x v="17"/>
      <x v="5"/>
    </i>
    <i r="1">
      <x v="52"/>
      <x v="14"/>
      <x v="18"/>
      <x v="5"/>
    </i>
    <i r="1">
      <x v="61"/>
      <x v="19"/>
      <x v="20"/>
      <x v="5"/>
    </i>
    <i r="1">
      <x v="76"/>
      <x v="37"/>
      <x v="40"/>
      <x v="1"/>
    </i>
    <i r="1">
      <x v="77"/>
      <x v="42"/>
      <x v="11"/>
      <x v="5"/>
    </i>
    <i r="1">
      <x v="94"/>
      <x v="22"/>
      <x v="101"/>
      <x v="5"/>
    </i>
    <i r="1">
      <x v="95"/>
      <x v="30"/>
      <x v="24"/>
      <x v="5"/>
    </i>
    <i r="1">
      <x v="108"/>
      <x v="18"/>
      <x v="19"/>
      <x v="5"/>
    </i>
    <i r="1">
      <x v="121"/>
      <x v="29"/>
      <x v="23"/>
      <x v="7"/>
    </i>
    <i r="1">
      <x v="123"/>
      <x v="32"/>
      <x v="39"/>
      <x v="5"/>
    </i>
    <i r="1">
      <x v="125"/>
      <x v="34"/>
      <x v="25"/>
      <x v="7"/>
    </i>
    <i r="1">
      <x v="131"/>
      <x v="4"/>
      <x v="130"/>
      <x v="5"/>
    </i>
    <i>
      <x v="1"/>
    </i>
    <i r="1">
      <x v="18"/>
      <x/>
      <x v="123"/>
      <x v="5"/>
    </i>
    <i r="1">
      <x v="19"/>
      <x/>
      <x v="126"/>
      <x v="5"/>
    </i>
    <i r="1">
      <x v="31"/>
      <x v="2"/>
      <x v="125"/>
      <x v="5"/>
    </i>
    <i r="1">
      <x v="33"/>
      <x v="2"/>
      <x v="78"/>
      <x v="4"/>
    </i>
    <i r="1">
      <x v="39"/>
      <x v="6"/>
      <x v="85"/>
      <x v="5"/>
    </i>
    <i r="1">
      <x v="55"/>
      <x v="14"/>
      <x v="77"/>
      <x v="7"/>
    </i>
    <i r="1">
      <x v="56"/>
      <x v="14"/>
      <x v="79"/>
      <x v="7"/>
    </i>
    <i r="1">
      <x v="57"/>
      <x v="14"/>
      <x v="119"/>
      <x v="7"/>
    </i>
    <i r="1">
      <x v="59"/>
      <x v="15"/>
      <x v="95"/>
      <x v="5"/>
    </i>
    <i r="1">
      <x v="64"/>
      <x v="21"/>
      <x v="30"/>
      <x v="5"/>
    </i>
    <i r="1">
      <x v="69"/>
      <x v="23"/>
      <x v="87"/>
      <x v="5"/>
    </i>
    <i r="1">
      <x v="75"/>
      <x v="36"/>
      <x v="31"/>
      <x v="5"/>
    </i>
    <i r="1">
      <x v="82"/>
      <x v="45"/>
      <x v="32"/>
      <x v="5"/>
    </i>
    <i r="1">
      <x v="98"/>
      <x v="46"/>
      <x v="33"/>
      <x v="5"/>
    </i>
    <i>
      <x v="3"/>
    </i>
    <i r="1">
      <x v="4"/>
      <x/>
      <x v="64"/>
      <x v="5"/>
    </i>
    <i r="1">
      <x v="5"/>
      <x/>
      <x v="66"/>
      <x v="5"/>
    </i>
    <i r="1">
      <x v="6"/>
      <x/>
      <x v="67"/>
      <x v="5"/>
    </i>
    <i r="1">
      <x v="13"/>
      <x/>
      <x v="92"/>
      <x v="5"/>
    </i>
    <i r="1">
      <x v="14"/>
      <x/>
      <x v="97"/>
      <x v="5"/>
    </i>
    <i r="1">
      <x v="17"/>
      <x/>
      <x v="112"/>
      <x v="5"/>
    </i>
    <i r="1">
      <x v="20"/>
      <x v="1"/>
      <x v="51"/>
      <x v="5"/>
    </i>
    <i r="1">
      <x v="22"/>
      <x v="1"/>
      <x v="121"/>
      <x v="5"/>
    </i>
    <i r="1">
      <x v="23"/>
      <x v="1"/>
      <x v="122"/>
      <x v="5"/>
    </i>
    <i r="1">
      <x v="40"/>
      <x v="10"/>
      <x v="90"/>
      <x v="5"/>
    </i>
    <i r="1">
      <x v="44"/>
      <x v="12"/>
      <x v="50"/>
      <x v="5"/>
    </i>
    <i r="1">
      <x v="99"/>
      <x v="46"/>
      <x v="96"/>
      <x v="5"/>
    </i>
    <i r="1">
      <x v="114"/>
      <x v="18"/>
      <x v="117"/>
      <x v="5"/>
    </i>
    <i r="1">
      <x v="130"/>
      <x/>
      <x v="114"/>
      <x v="5"/>
    </i>
    <i t="grand">
      <x/>
    </i>
  </rowItems>
  <colItems count="1">
    <i/>
  </colItems>
  <pageFields count="1">
    <pageField fld="31" hier="-1"/>
  </pageFields>
  <formats count="2">
    <format dxfId="1">
      <pivotArea collapsedLevelsAreSubtotals="1" fieldPosition="0">
        <references count="1">
          <reference field="5" count="3">
            <x v="38"/>
            <x v="40"/>
            <x v="41"/>
          </reference>
        </references>
      </pivotArea>
    </format>
    <format dxfId="0">
      <pivotArea dataOnly="0" labelOnly="1" fieldPosition="0">
        <references count="1">
          <reference field="5" count="3">
            <x v="38"/>
            <x v="40"/>
            <x v="4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hyperlink" Target="https://formulariopainel.mdr.gov.br/instrumentos/1-40932" TargetMode="External"/><Relationship Id="rId2" Type="http://schemas.openxmlformats.org/officeDocument/2006/relationships/hyperlink" Target="https://formulariopainel.mdr.gov.br/instrumentos/1-52623" TargetMode="External"/><Relationship Id="rId1" Type="http://schemas.openxmlformats.org/officeDocument/2006/relationships/hyperlink" Target="https://formulariopainel.mdr.gov.br/instrumentos/1-52585" TargetMode="External"/><Relationship Id="rId6" Type="http://schemas.openxmlformats.org/officeDocument/2006/relationships/printerSettings" Target="../printerSettings/printerSettings1.bin"/><Relationship Id="rId5" Type="http://schemas.openxmlformats.org/officeDocument/2006/relationships/hyperlink" Target="https://formulariopainel.mdr.gov.br/instrumentos/1-52381" TargetMode="External"/><Relationship Id="rId4" Type="http://schemas.openxmlformats.org/officeDocument/2006/relationships/hyperlink" Target="https://formulariopainel.mdr.gov.br/instrumentos/1-54149" TargetMode="Externa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1490D-674C-43C8-B82E-21A12BB7A381}">
  <dimension ref="A1:G419"/>
  <sheetViews>
    <sheetView topLeftCell="A409" workbookViewId="0">
      <selection activeCell="E418" sqref="E418"/>
    </sheetView>
  </sheetViews>
  <sheetFormatPr defaultRowHeight="14.4"/>
  <cols>
    <col min="1" max="7" width="14.44140625" customWidth="1"/>
    <col min="257" max="263" width="14.44140625" customWidth="1"/>
    <col min="513" max="519" width="14.44140625" customWidth="1"/>
    <col min="769" max="775" width="14.44140625" customWidth="1"/>
    <col min="1025" max="1031" width="14.44140625" customWidth="1"/>
    <col min="1281" max="1287" width="14.44140625" customWidth="1"/>
    <col min="1537" max="1543" width="14.44140625" customWidth="1"/>
    <col min="1793" max="1799" width="14.44140625" customWidth="1"/>
    <col min="2049" max="2055" width="14.44140625" customWidth="1"/>
    <col min="2305" max="2311" width="14.44140625" customWidth="1"/>
    <col min="2561" max="2567" width="14.44140625" customWidth="1"/>
    <col min="2817" max="2823" width="14.44140625" customWidth="1"/>
    <col min="3073" max="3079" width="14.44140625" customWidth="1"/>
    <col min="3329" max="3335" width="14.44140625" customWidth="1"/>
    <col min="3585" max="3591" width="14.44140625" customWidth="1"/>
    <col min="3841" max="3847" width="14.44140625" customWidth="1"/>
    <col min="4097" max="4103" width="14.44140625" customWidth="1"/>
    <col min="4353" max="4359" width="14.44140625" customWidth="1"/>
    <col min="4609" max="4615" width="14.44140625" customWidth="1"/>
    <col min="4865" max="4871" width="14.44140625" customWidth="1"/>
    <col min="5121" max="5127" width="14.44140625" customWidth="1"/>
    <col min="5377" max="5383" width="14.44140625" customWidth="1"/>
    <col min="5633" max="5639" width="14.44140625" customWidth="1"/>
    <col min="5889" max="5895" width="14.44140625" customWidth="1"/>
    <col min="6145" max="6151" width="14.44140625" customWidth="1"/>
    <col min="6401" max="6407" width="14.44140625" customWidth="1"/>
    <col min="6657" max="6663" width="14.44140625" customWidth="1"/>
    <col min="6913" max="6919" width="14.44140625" customWidth="1"/>
    <col min="7169" max="7175" width="14.44140625" customWidth="1"/>
    <col min="7425" max="7431" width="14.44140625" customWidth="1"/>
    <col min="7681" max="7687" width="14.44140625" customWidth="1"/>
    <col min="7937" max="7943" width="14.44140625" customWidth="1"/>
    <col min="8193" max="8199" width="14.44140625" customWidth="1"/>
    <col min="8449" max="8455" width="14.44140625" customWidth="1"/>
    <col min="8705" max="8711" width="14.44140625" customWidth="1"/>
    <col min="8961" max="8967" width="14.44140625" customWidth="1"/>
    <col min="9217" max="9223" width="14.44140625" customWidth="1"/>
    <col min="9473" max="9479" width="14.44140625" customWidth="1"/>
    <col min="9729" max="9735" width="14.44140625" customWidth="1"/>
    <col min="9985" max="9991" width="14.44140625" customWidth="1"/>
    <col min="10241" max="10247" width="14.44140625" customWidth="1"/>
    <col min="10497" max="10503" width="14.44140625" customWidth="1"/>
    <col min="10753" max="10759" width="14.44140625" customWidth="1"/>
    <col min="11009" max="11015" width="14.44140625" customWidth="1"/>
    <col min="11265" max="11271" width="14.44140625" customWidth="1"/>
    <col min="11521" max="11527" width="14.44140625" customWidth="1"/>
    <col min="11777" max="11783" width="14.44140625" customWidth="1"/>
    <col min="12033" max="12039" width="14.44140625" customWidth="1"/>
    <col min="12289" max="12295" width="14.44140625" customWidth="1"/>
    <col min="12545" max="12551" width="14.44140625" customWidth="1"/>
    <col min="12801" max="12807" width="14.44140625" customWidth="1"/>
    <col min="13057" max="13063" width="14.44140625" customWidth="1"/>
    <col min="13313" max="13319" width="14.44140625" customWidth="1"/>
    <col min="13569" max="13575" width="14.44140625" customWidth="1"/>
    <col min="13825" max="13831" width="14.44140625" customWidth="1"/>
    <col min="14081" max="14087" width="14.44140625" customWidth="1"/>
    <col min="14337" max="14343" width="14.44140625" customWidth="1"/>
    <col min="14593" max="14599" width="14.44140625" customWidth="1"/>
    <col min="14849" max="14855" width="14.44140625" customWidth="1"/>
    <col min="15105" max="15111" width="14.44140625" customWidth="1"/>
    <col min="15361" max="15367" width="14.44140625" customWidth="1"/>
    <col min="15617" max="15623" width="14.44140625" customWidth="1"/>
    <col min="15873" max="15879" width="14.44140625" customWidth="1"/>
    <col min="16129" max="16135" width="14.44140625" customWidth="1"/>
  </cols>
  <sheetData>
    <row r="1" spans="1:7">
      <c r="A1" s="55" t="s">
        <v>588</v>
      </c>
      <c r="B1" s="55"/>
      <c r="C1" s="55"/>
      <c r="D1" s="55"/>
      <c r="E1" s="55"/>
      <c r="F1" s="55"/>
      <c r="G1" s="55"/>
    </row>
    <row r="2" spans="1:7">
      <c r="A2" s="55"/>
      <c r="B2" s="55"/>
      <c r="C2" s="55"/>
      <c r="D2" s="55"/>
      <c r="E2" s="55"/>
      <c r="F2" s="55"/>
      <c r="G2" s="55"/>
    </row>
    <row r="3" spans="1:7">
      <c r="A3" s="55"/>
      <c r="B3" s="55"/>
      <c r="C3" s="55"/>
      <c r="D3" s="55"/>
      <c r="E3" s="55"/>
      <c r="F3" s="55"/>
      <c r="G3" s="55"/>
    </row>
    <row r="4" spans="1:7">
      <c r="A4" s="55"/>
      <c r="B4" s="55"/>
      <c r="C4" s="55"/>
      <c r="D4" s="55"/>
      <c r="E4" s="55"/>
      <c r="F4" s="55"/>
      <c r="G4" s="55"/>
    </row>
    <row r="5" spans="1:7">
      <c r="A5" s="55"/>
      <c r="B5" s="55"/>
      <c r="C5" s="55"/>
      <c r="D5" s="55"/>
      <c r="E5" s="55"/>
      <c r="F5" s="55"/>
      <c r="G5" s="55"/>
    </row>
    <row r="6" spans="1:7">
      <c r="A6" s="55"/>
      <c r="B6" s="55"/>
      <c r="C6" s="55"/>
      <c r="D6" s="55"/>
      <c r="E6" s="55"/>
      <c r="F6" s="55"/>
      <c r="G6" s="55"/>
    </row>
    <row r="8" spans="1:7">
      <c r="A8" t="s">
        <v>588</v>
      </c>
      <c r="B8" s="34" t="s">
        <v>589</v>
      </c>
    </row>
    <row r="10" spans="1:7">
      <c r="A10" s="56" t="s">
        <v>590</v>
      </c>
      <c r="B10" s="56" t="s">
        <v>588</v>
      </c>
      <c r="C10" s="56" t="s">
        <v>588</v>
      </c>
      <c r="D10" s="56" t="s">
        <v>588</v>
      </c>
      <c r="E10" s="56" t="s">
        <v>588</v>
      </c>
      <c r="F10" s="56" t="s">
        <v>588</v>
      </c>
      <c r="G10" s="56" t="s">
        <v>588</v>
      </c>
    </row>
    <row r="11" spans="1:7" ht="28.8">
      <c r="A11" s="35" t="s">
        <v>591</v>
      </c>
      <c r="B11" s="35" t="s">
        <v>46</v>
      </c>
      <c r="C11" s="35" t="s">
        <v>246</v>
      </c>
      <c r="D11" s="35" t="s">
        <v>592</v>
      </c>
      <c r="E11" s="35" t="s">
        <v>593</v>
      </c>
      <c r="F11" s="35" t="s">
        <v>594</v>
      </c>
      <c r="G11" s="35" t="s">
        <v>595</v>
      </c>
    </row>
    <row r="12" spans="1:7" ht="28.8">
      <c r="A12" s="36" t="s">
        <v>596</v>
      </c>
      <c r="B12" s="36" t="s">
        <v>597</v>
      </c>
      <c r="C12" s="36" t="s">
        <v>598</v>
      </c>
      <c r="D12" s="36" t="s">
        <v>599</v>
      </c>
      <c r="E12" s="36" t="s">
        <v>600</v>
      </c>
      <c r="F12" s="36" t="s">
        <v>601</v>
      </c>
      <c r="G12" s="36" t="s">
        <v>602</v>
      </c>
    </row>
    <row r="14" spans="1:7">
      <c r="A14" s="37" t="s">
        <v>603</v>
      </c>
      <c r="B14" s="37" t="s">
        <v>596</v>
      </c>
      <c r="C14" s="38" t="s">
        <v>604</v>
      </c>
    </row>
    <row r="15" spans="1:7">
      <c r="A15" s="39" t="s">
        <v>605</v>
      </c>
      <c r="B15" s="39">
        <v>4.230448E-5</v>
      </c>
    </row>
    <row r="16" spans="1:7">
      <c r="A16" s="39" t="s">
        <v>606</v>
      </c>
      <c r="B16" s="39">
        <v>5.5328799999999998E-5</v>
      </c>
    </row>
    <row r="17" spans="1:2">
      <c r="A17" s="39" t="s">
        <v>607</v>
      </c>
      <c r="B17" s="39">
        <v>8.0705870000000001E-5</v>
      </c>
    </row>
    <row r="18" spans="1:2">
      <c r="A18" s="39" t="s">
        <v>608</v>
      </c>
      <c r="B18" s="39">
        <v>1.114078E-4</v>
      </c>
    </row>
    <row r="19" spans="1:2">
      <c r="A19" s="39" t="s">
        <v>609</v>
      </c>
      <c r="B19" s="39">
        <v>1.5440030000000001E-4</v>
      </c>
    </row>
    <row r="20" spans="1:2">
      <c r="A20" s="39" t="s">
        <v>610</v>
      </c>
      <c r="B20" s="39">
        <v>2.1978580000000001E-4</v>
      </c>
    </row>
    <row r="21" spans="1:2">
      <c r="A21" s="39" t="s">
        <v>611</v>
      </c>
      <c r="B21" s="39">
        <v>3.1834430000000002E-4</v>
      </c>
    </row>
    <row r="22" spans="1:2">
      <c r="A22" s="39" t="s">
        <v>612</v>
      </c>
      <c r="B22" s="39" t="s">
        <v>613</v>
      </c>
    </row>
    <row r="23" spans="1:2">
      <c r="A23" s="39" t="s">
        <v>614</v>
      </c>
      <c r="B23" s="39" t="s">
        <v>613</v>
      </c>
    </row>
    <row r="24" spans="1:2">
      <c r="A24" s="39" t="s">
        <v>615</v>
      </c>
      <c r="B24" s="39" t="s">
        <v>613</v>
      </c>
    </row>
    <row r="25" spans="1:2">
      <c r="A25" s="39" t="s">
        <v>616</v>
      </c>
      <c r="B25" s="39" t="s">
        <v>613</v>
      </c>
    </row>
    <row r="26" spans="1:2">
      <c r="A26" s="39" t="s">
        <v>617</v>
      </c>
      <c r="B26" s="39" t="s">
        <v>613</v>
      </c>
    </row>
    <row r="27" spans="1:2">
      <c r="A27" s="39" t="s">
        <v>618</v>
      </c>
      <c r="B27" s="39" t="s">
        <v>613</v>
      </c>
    </row>
    <row r="28" spans="1:2">
      <c r="A28" s="39" t="s">
        <v>619</v>
      </c>
      <c r="B28" s="39" t="s">
        <v>613</v>
      </c>
    </row>
    <row r="29" spans="1:2">
      <c r="A29" s="39" t="s">
        <v>620</v>
      </c>
      <c r="B29" s="39" t="s">
        <v>613</v>
      </c>
    </row>
    <row r="30" spans="1:2">
      <c r="A30" s="39" t="s">
        <v>621</v>
      </c>
      <c r="B30" s="39" t="s">
        <v>613</v>
      </c>
    </row>
    <row r="31" spans="1:2">
      <c r="A31" s="39" t="s">
        <v>622</v>
      </c>
      <c r="B31" s="39" t="s">
        <v>613</v>
      </c>
    </row>
    <row r="32" spans="1:2">
      <c r="A32" s="39" t="s">
        <v>623</v>
      </c>
      <c r="B32" s="39" t="s">
        <v>613</v>
      </c>
    </row>
    <row r="33" spans="1:2">
      <c r="A33" s="39" t="s">
        <v>624</v>
      </c>
      <c r="B33" s="39" t="s">
        <v>613</v>
      </c>
    </row>
    <row r="34" spans="1:2">
      <c r="A34" s="39" t="s">
        <v>625</v>
      </c>
      <c r="B34" s="39" t="s">
        <v>613</v>
      </c>
    </row>
    <row r="35" spans="1:2">
      <c r="A35" s="39" t="s">
        <v>626</v>
      </c>
      <c r="B35" s="39" t="s">
        <v>613</v>
      </c>
    </row>
    <row r="36" spans="1:2">
      <c r="A36" s="39" t="s">
        <v>627</v>
      </c>
      <c r="B36" s="39" t="s">
        <v>613</v>
      </c>
    </row>
    <row r="37" spans="1:2">
      <c r="A37" s="39" t="s">
        <v>628</v>
      </c>
      <c r="B37" s="39" t="s">
        <v>613</v>
      </c>
    </row>
    <row r="38" spans="1:2">
      <c r="A38" s="39" t="s">
        <v>629</v>
      </c>
      <c r="B38" s="39" t="s">
        <v>613</v>
      </c>
    </row>
    <row r="39" spans="1:2">
      <c r="A39" s="39" t="s">
        <v>630</v>
      </c>
      <c r="B39" s="39" t="s">
        <v>613</v>
      </c>
    </row>
    <row r="40" spans="1:2">
      <c r="A40" s="39" t="s">
        <v>631</v>
      </c>
      <c r="B40" s="39" t="s">
        <v>613</v>
      </c>
    </row>
    <row r="41" spans="1:2">
      <c r="A41" s="39" t="s">
        <v>632</v>
      </c>
      <c r="B41" s="39" t="s">
        <v>613</v>
      </c>
    </row>
    <row r="42" spans="1:2">
      <c r="A42" s="39" t="s">
        <v>633</v>
      </c>
      <c r="B42" s="39" t="s">
        <v>613</v>
      </c>
    </row>
    <row r="43" spans="1:2">
      <c r="A43" s="39" t="s">
        <v>634</v>
      </c>
      <c r="B43" s="39" t="s">
        <v>613</v>
      </c>
    </row>
    <row r="44" spans="1:2">
      <c r="A44" s="39" t="s">
        <v>635</v>
      </c>
      <c r="B44" s="39" t="s">
        <v>613</v>
      </c>
    </row>
    <row r="45" spans="1:2">
      <c r="A45" s="39" t="s">
        <v>636</v>
      </c>
      <c r="B45" s="39" t="s">
        <v>613</v>
      </c>
    </row>
    <row r="46" spans="1:2">
      <c r="A46" s="39" t="s">
        <v>637</v>
      </c>
      <c r="B46" s="39" t="s">
        <v>613</v>
      </c>
    </row>
    <row r="47" spans="1:2">
      <c r="A47" s="39" t="s">
        <v>638</v>
      </c>
      <c r="B47" s="39" t="s">
        <v>613</v>
      </c>
    </row>
    <row r="48" spans="1:2">
      <c r="A48" s="39" t="s">
        <v>639</v>
      </c>
      <c r="B48" s="39" t="s">
        <v>613</v>
      </c>
    </row>
    <row r="49" spans="1:2">
      <c r="A49" s="39" t="s">
        <v>640</v>
      </c>
      <c r="B49" s="39" t="s">
        <v>613</v>
      </c>
    </row>
    <row r="50" spans="1:2">
      <c r="A50" s="39" t="s">
        <v>641</v>
      </c>
      <c r="B50" s="39" t="s">
        <v>613</v>
      </c>
    </row>
    <row r="51" spans="1:2">
      <c r="A51" s="39" t="s">
        <v>642</v>
      </c>
      <c r="B51" s="39" t="s">
        <v>613</v>
      </c>
    </row>
    <row r="52" spans="1:2">
      <c r="A52" s="39" t="s">
        <v>643</v>
      </c>
      <c r="B52" s="39" t="s">
        <v>613</v>
      </c>
    </row>
    <row r="53" spans="1:2">
      <c r="A53" s="39" t="s">
        <v>644</v>
      </c>
      <c r="B53" s="39" t="s">
        <v>613</v>
      </c>
    </row>
    <row r="54" spans="1:2">
      <c r="A54" s="39" t="s">
        <v>645</v>
      </c>
      <c r="B54" s="39" t="s">
        <v>613</v>
      </c>
    </row>
    <row r="55" spans="1:2">
      <c r="A55" s="39" t="s">
        <v>646</v>
      </c>
      <c r="B55" s="39" t="s">
        <v>613</v>
      </c>
    </row>
    <row r="56" spans="1:2">
      <c r="A56" s="39" t="s">
        <v>647</v>
      </c>
      <c r="B56" s="39" t="s">
        <v>613</v>
      </c>
    </row>
    <row r="57" spans="1:2">
      <c r="A57" s="39" t="s">
        <v>648</v>
      </c>
      <c r="B57" s="39" t="s">
        <v>613</v>
      </c>
    </row>
    <row r="58" spans="1:2">
      <c r="A58" s="39" t="s">
        <v>649</v>
      </c>
      <c r="B58" s="39" t="s">
        <v>613</v>
      </c>
    </row>
    <row r="59" spans="1:2">
      <c r="A59" s="39" t="s">
        <v>650</v>
      </c>
      <c r="B59" s="39" t="s">
        <v>613</v>
      </c>
    </row>
    <row r="60" spans="1:2">
      <c r="A60" s="39" t="s">
        <v>651</v>
      </c>
      <c r="B60" s="39" t="s">
        <v>613</v>
      </c>
    </row>
    <row r="61" spans="1:2">
      <c r="A61" s="39" t="s">
        <v>652</v>
      </c>
      <c r="B61" s="39" t="s">
        <v>613</v>
      </c>
    </row>
    <row r="62" spans="1:2">
      <c r="A62" s="39" t="s">
        <v>653</v>
      </c>
      <c r="B62" s="39" t="s">
        <v>613</v>
      </c>
    </row>
    <row r="63" spans="1:2">
      <c r="A63" s="39" t="s">
        <v>654</v>
      </c>
      <c r="B63" s="39" t="s">
        <v>613</v>
      </c>
    </row>
    <row r="64" spans="1:2">
      <c r="A64" s="39" t="s">
        <v>655</v>
      </c>
      <c r="B64" s="39" t="s">
        <v>613</v>
      </c>
    </row>
    <row r="65" spans="1:3">
      <c r="A65" s="39" t="s">
        <v>656</v>
      </c>
      <c r="B65" s="39" t="s">
        <v>613</v>
      </c>
    </row>
    <row r="66" spans="1:3">
      <c r="A66" s="39" t="s">
        <v>657</v>
      </c>
      <c r="B66" s="39" t="s">
        <v>613</v>
      </c>
    </row>
    <row r="67" spans="1:3">
      <c r="A67" s="39" t="s">
        <v>658</v>
      </c>
      <c r="B67" s="39" t="s">
        <v>613</v>
      </c>
    </row>
    <row r="68" spans="1:3">
      <c r="A68" s="39" t="s">
        <v>659</v>
      </c>
      <c r="B68" s="39" t="s">
        <v>613</v>
      </c>
    </row>
    <row r="69" spans="1:3">
      <c r="A69" s="39" t="s">
        <v>660</v>
      </c>
      <c r="B69" s="39" t="s">
        <v>613</v>
      </c>
    </row>
    <row r="70" spans="1:3">
      <c r="A70" s="39" t="s">
        <v>661</v>
      </c>
      <c r="B70" s="39" t="s">
        <v>613</v>
      </c>
    </row>
    <row r="71" spans="1:3">
      <c r="A71" s="39" t="s">
        <v>662</v>
      </c>
      <c r="B71" s="39" t="s">
        <v>613</v>
      </c>
    </row>
    <row r="72" spans="1:3">
      <c r="A72" s="39" t="s">
        <v>663</v>
      </c>
      <c r="B72" s="39" t="s">
        <v>613</v>
      </c>
    </row>
    <row r="73" spans="1:3">
      <c r="A73" s="39" t="s">
        <v>664</v>
      </c>
      <c r="B73" s="39" t="s">
        <v>613</v>
      </c>
    </row>
    <row r="74" spans="1:3">
      <c r="A74" s="39" t="s">
        <v>665</v>
      </c>
      <c r="B74" s="39" t="s">
        <v>613</v>
      </c>
    </row>
    <row r="75" spans="1:3">
      <c r="A75" s="39" t="s">
        <v>666</v>
      </c>
      <c r="B75" s="39" t="s">
        <v>613</v>
      </c>
    </row>
    <row r="76" spans="1:3">
      <c r="A76" s="39" t="s">
        <v>667</v>
      </c>
      <c r="B76" s="39" t="s">
        <v>613</v>
      </c>
    </row>
    <row r="77" spans="1:3">
      <c r="A77" s="39" t="s">
        <v>668</v>
      </c>
      <c r="B77" s="39" t="s">
        <v>613</v>
      </c>
    </row>
    <row r="78" spans="1:3">
      <c r="A78" s="40">
        <v>34578</v>
      </c>
      <c r="B78" s="39">
        <v>100.312</v>
      </c>
      <c r="C78">
        <f t="shared" ref="C78:C141" si="0">$B$419/B78</f>
        <v>10.534881170747269</v>
      </c>
    </row>
    <row r="79" spans="1:3">
      <c r="A79" s="40">
        <v>34608</v>
      </c>
      <c r="B79" s="39">
        <v>101.19499999999999</v>
      </c>
      <c r="C79">
        <f t="shared" si="0"/>
        <v>10.442956667819558</v>
      </c>
    </row>
    <row r="80" spans="1:3">
      <c r="A80" s="40">
        <v>34639</v>
      </c>
      <c r="B80" s="39">
        <v>102.628</v>
      </c>
      <c r="C80">
        <f t="shared" si="0"/>
        <v>10.297141131075341</v>
      </c>
    </row>
    <row r="81" spans="1:3">
      <c r="A81" s="40">
        <v>34669</v>
      </c>
      <c r="B81" s="39">
        <v>105.136</v>
      </c>
      <c r="C81">
        <f t="shared" si="0"/>
        <v>10.051504717698982</v>
      </c>
    </row>
    <row r="82" spans="1:3">
      <c r="A82" s="40">
        <v>34700</v>
      </c>
      <c r="B82" s="39">
        <v>106.581</v>
      </c>
      <c r="C82">
        <f t="shared" si="0"/>
        <v>9.9152287931244789</v>
      </c>
    </row>
    <row r="83" spans="1:3">
      <c r="A83" s="40">
        <v>34731</v>
      </c>
      <c r="B83" s="39">
        <v>110.354</v>
      </c>
      <c r="C83">
        <f t="shared" si="0"/>
        <v>9.5762274135962464</v>
      </c>
    </row>
    <row r="84" spans="1:3">
      <c r="A84" s="40">
        <v>34759</v>
      </c>
      <c r="B84" s="39">
        <v>113.014</v>
      </c>
      <c r="C84">
        <f t="shared" si="0"/>
        <v>9.3508326402038691</v>
      </c>
    </row>
    <row r="85" spans="1:3">
      <c r="A85" s="40">
        <v>34790</v>
      </c>
      <c r="B85" s="39">
        <v>116.114</v>
      </c>
      <c r="C85">
        <f t="shared" si="0"/>
        <v>9.1011850422860299</v>
      </c>
    </row>
    <row r="86" spans="1:3">
      <c r="A86" s="40">
        <v>34820</v>
      </c>
      <c r="B86" s="39">
        <v>118.93600000000001</v>
      </c>
      <c r="C86">
        <f t="shared" si="0"/>
        <v>8.8852408017757458</v>
      </c>
    </row>
    <row r="87" spans="1:3">
      <c r="A87" s="40">
        <v>34851</v>
      </c>
      <c r="B87" s="39">
        <v>130.089</v>
      </c>
      <c r="C87">
        <f t="shared" si="0"/>
        <v>8.1234770042048137</v>
      </c>
    </row>
    <row r="88" spans="1:3">
      <c r="A88" s="40">
        <v>34881</v>
      </c>
      <c r="B88" s="39">
        <v>133.608</v>
      </c>
      <c r="C88">
        <f t="shared" si="0"/>
        <v>7.9095188910843666</v>
      </c>
    </row>
    <row r="89" spans="1:3">
      <c r="A89" s="40">
        <v>34912</v>
      </c>
      <c r="B89" s="39">
        <v>134.85599999999999</v>
      </c>
      <c r="C89">
        <f t="shared" si="0"/>
        <v>7.8363217061161548</v>
      </c>
    </row>
    <row r="90" spans="1:3">
      <c r="A90" s="40">
        <v>34943</v>
      </c>
      <c r="B90" s="39">
        <v>135.483</v>
      </c>
      <c r="C90">
        <f t="shared" si="0"/>
        <v>7.8000560955987099</v>
      </c>
    </row>
    <row r="91" spans="1:3">
      <c r="A91" s="40">
        <v>34973</v>
      </c>
      <c r="B91" s="39">
        <v>136.45599999999999</v>
      </c>
      <c r="C91">
        <f t="shared" si="0"/>
        <v>7.7444377674854907</v>
      </c>
    </row>
    <row r="92" spans="1:3">
      <c r="A92" s="40">
        <v>35004</v>
      </c>
      <c r="B92" s="39">
        <v>137.49299999999999</v>
      </c>
      <c r="C92">
        <f t="shared" si="0"/>
        <v>7.686027652316846</v>
      </c>
    </row>
    <row r="93" spans="1:3">
      <c r="A93" s="40">
        <v>35034</v>
      </c>
      <c r="B93" s="39">
        <v>138.96100000000001</v>
      </c>
      <c r="C93">
        <f t="shared" si="0"/>
        <v>7.6048315714481038</v>
      </c>
    </row>
    <row r="94" spans="1:3">
      <c r="A94" s="40">
        <v>35065</v>
      </c>
      <c r="B94" s="39">
        <v>139.892</v>
      </c>
      <c r="C94">
        <f t="shared" si="0"/>
        <v>7.554220398593201</v>
      </c>
    </row>
    <row r="95" spans="1:3">
      <c r="A95" s="40">
        <v>35096</v>
      </c>
      <c r="B95" s="39">
        <v>141.77799999999999</v>
      </c>
      <c r="C95">
        <f t="shared" si="0"/>
        <v>7.4537304800462705</v>
      </c>
    </row>
    <row r="96" spans="1:3">
      <c r="A96" s="40">
        <v>35125</v>
      </c>
      <c r="B96" s="39">
        <v>142.04900000000001</v>
      </c>
      <c r="C96">
        <f t="shared" si="0"/>
        <v>7.4395103098226674</v>
      </c>
    </row>
    <row r="97" spans="1:3">
      <c r="A97" s="40">
        <v>35156</v>
      </c>
      <c r="B97" s="39">
        <v>143.30799999999999</v>
      </c>
      <c r="C97">
        <f t="shared" si="0"/>
        <v>7.3741521757333865</v>
      </c>
    </row>
    <row r="98" spans="1:3">
      <c r="A98" s="40">
        <v>35186</v>
      </c>
      <c r="B98" s="39">
        <v>144.095</v>
      </c>
      <c r="C98">
        <f t="shared" si="0"/>
        <v>7.3338769561747466</v>
      </c>
    </row>
    <row r="99" spans="1:3">
      <c r="A99" s="40">
        <v>35217</v>
      </c>
      <c r="B99" s="39">
        <v>146.988</v>
      </c>
      <c r="C99">
        <f t="shared" si="0"/>
        <v>7.1895324788418105</v>
      </c>
    </row>
    <row r="100" spans="1:3">
      <c r="A100" s="40">
        <v>35247</v>
      </c>
      <c r="B100" s="39">
        <v>149.22399999999999</v>
      </c>
      <c r="C100">
        <f t="shared" si="0"/>
        <v>7.0818031951964846</v>
      </c>
    </row>
    <row r="101" spans="1:3">
      <c r="A101" s="40">
        <v>35278</v>
      </c>
      <c r="B101" s="39">
        <v>150.334</v>
      </c>
      <c r="C101">
        <f t="shared" si="0"/>
        <v>7.0295142815331202</v>
      </c>
    </row>
    <row r="102" spans="1:3">
      <c r="A102" s="40">
        <v>35309</v>
      </c>
      <c r="B102" s="39">
        <v>150.56399999999999</v>
      </c>
      <c r="C102">
        <f t="shared" si="0"/>
        <v>7.018776068648549</v>
      </c>
    </row>
    <row r="103" spans="1:3">
      <c r="A103" s="40">
        <v>35339</v>
      </c>
      <c r="B103" s="39">
        <v>150.91499999999999</v>
      </c>
      <c r="C103">
        <f t="shared" si="0"/>
        <v>7.0024517112281757</v>
      </c>
    </row>
    <row r="104" spans="1:3">
      <c r="A104" s="40">
        <v>35370</v>
      </c>
      <c r="B104" s="39">
        <v>151.345</v>
      </c>
      <c r="C104">
        <f t="shared" si="0"/>
        <v>6.9825564108493845</v>
      </c>
    </row>
    <row r="105" spans="1:3">
      <c r="A105" s="40">
        <v>35400</v>
      </c>
      <c r="B105" s="39">
        <v>152.07900000000001</v>
      </c>
      <c r="C105">
        <f t="shared" si="0"/>
        <v>6.948855529034252</v>
      </c>
    </row>
    <row r="106" spans="1:3">
      <c r="A106" s="40">
        <v>35431</v>
      </c>
      <c r="B106" s="39">
        <v>153.107</v>
      </c>
      <c r="C106">
        <f t="shared" si="0"/>
        <v>6.9021991156511469</v>
      </c>
    </row>
    <row r="107" spans="1:3">
      <c r="A107" s="40">
        <v>35462</v>
      </c>
      <c r="B107" s="39">
        <v>153.58799999999999</v>
      </c>
      <c r="C107">
        <f t="shared" si="0"/>
        <v>6.8805831184727984</v>
      </c>
    </row>
    <row r="108" spans="1:3">
      <c r="A108" s="40">
        <v>35490</v>
      </c>
      <c r="B108" s="39">
        <v>154.22800000000001</v>
      </c>
      <c r="C108">
        <f t="shared" si="0"/>
        <v>6.8520307596545376</v>
      </c>
    </row>
    <row r="109" spans="1:3">
      <c r="A109" s="40">
        <v>35521</v>
      </c>
      <c r="B109" s="39">
        <v>155.358</v>
      </c>
      <c r="C109">
        <f t="shared" si="0"/>
        <v>6.8021923557203365</v>
      </c>
    </row>
    <row r="110" spans="1:3">
      <c r="A110" s="40">
        <v>35551</v>
      </c>
      <c r="B110" s="39">
        <v>155.82300000000001</v>
      </c>
      <c r="C110">
        <f t="shared" si="0"/>
        <v>6.7818935587172628</v>
      </c>
    </row>
    <row r="111" spans="1:3">
      <c r="A111" s="40">
        <v>35582</v>
      </c>
      <c r="B111" s="39">
        <v>157.37299999999999</v>
      </c>
      <c r="C111">
        <f t="shared" si="0"/>
        <v>6.7150972530230737</v>
      </c>
    </row>
    <row r="112" spans="1:3">
      <c r="A112" s="40">
        <v>35612</v>
      </c>
      <c r="B112" s="39">
        <v>158.85499999999999</v>
      </c>
      <c r="C112">
        <f t="shared" si="0"/>
        <v>6.6524503478014552</v>
      </c>
    </row>
    <row r="113" spans="1:3">
      <c r="A113" s="40">
        <v>35643</v>
      </c>
      <c r="B113" s="39">
        <v>159.72399999999999</v>
      </c>
      <c r="C113">
        <f t="shared" si="0"/>
        <v>6.6162567929678708</v>
      </c>
    </row>
    <row r="114" spans="1:3">
      <c r="A114" s="40">
        <v>35674</v>
      </c>
      <c r="B114" s="39">
        <v>161.60400000000001</v>
      </c>
      <c r="C114">
        <f t="shared" si="0"/>
        <v>6.5392873938763891</v>
      </c>
    </row>
    <row r="115" spans="1:3">
      <c r="A115" s="40">
        <v>35704</v>
      </c>
      <c r="B115" s="39">
        <v>161.953</v>
      </c>
      <c r="C115">
        <f t="shared" si="0"/>
        <v>6.5251955814341205</v>
      </c>
    </row>
    <row r="116" spans="1:3">
      <c r="A116" s="40">
        <v>35735</v>
      </c>
      <c r="B116" s="39">
        <v>162.31700000000001</v>
      </c>
      <c r="C116">
        <f t="shared" si="0"/>
        <v>6.5105626644159269</v>
      </c>
    </row>
    <row r="117" spans="1:3">
      <c r="A117" s="40">
        <v>35765</v>
      </c>
      <c r="B117" s="39">
        <v>163.16499999999999</v>
      </c>
      <c r="C117">
        <f t="shared" si="0"/>
        <v>6.4767260135445719</v>
      </c>
    </row>
    <row r="118" spans="1:3">
      <c r="A118" s="40">
        <v>35796</v>
      </c>
      <c r="B118" s="39">
        <v>163.64400000000001</v>
      </c>
      <c r="C118">
        <f t="shared" si="0"/>
        <v>6.4577680819339545</v>
      </c>
    </row>
    <row r="119" spans="1:3">
      <c r="A119" s="40">
        <v>35827</v>
      </c>
      <c r="B119" s="39">
        <v>164.428</v>
      </c>
      <c r="C119">
        <f t="shared" si="0"/>
        <v>6.4269771571751777</v>
      </c>
    </row>
    <row r="120" spans="1:3">
      <c r="A120" s="40">
        <v>35855</v>
      </c>
      <c r="B120" s="39">
        <v>164.935</v>
      </c>
      <c r="C120">
        <f t="shared" si="0"/>
        <v>6.4072210264649714</v>
      </c>
    </row>
    <row r="121" spans="1:3">
      <c r="A121" s="40">
        <v>35886</v>
      </c>
      <c r="B121" s="39">
        <v>164.16900000000001</v>
      </c>
      <c r="C121">
        <f t="shared" si="0"/>
        <v>6.4371166298143985</v>
      </c>
    </row>
    <row r="122" spans="1:3">
      <c r="A122" s="40">
        <v>35916</v>
      </c>
      <c r="B122" s="39">
        <v>164.93299999999999</v>
      </c>
      <c r="C122">
        <f t="shared" si="0"/>
        <v>6.4072987212989529</v>
      </c>
    </row>
    <row r="123" spans="1:3">
      <c r="A123" s="40">
        <v>35947</v>
      </c>
      <c r="B123" s="39">
        <v>166.35599999999999</v>
      </c>
      <c r="C123">
        <f t="shared" si="0"/>
        <v>6.3524910433047204</v>
      </c>
    </row>
    <row r="124" spans="1:3">
      <c r="A124" s="40">
        <v>35977</v>
      </c>
      <c r="B124" s="39">
        <v>167.06299999999999</v>
      </c>
      <c r="C124">
        <f t="shared" si="0"/>
        <v>6.3256077048778012</v>
      </c>
    </row>
    <row r="125" spans="1:3">
      <c r="A125" s="40">
        <v>36008</v>
      </c>
      <c r="B125" s="39">
        <v>167.554</v>
      </c>
      <c r="C125">
        <f t="shared" si="0"/>
        <v>6.307071153180468</v>
      </c>
    </row>
    <row r="126" spans="1:3">
      <c r="A126" s="40">
        <v>36039</v>
      </c>
      <c r="B126" s="39">
        <v>167.69800000000001</v>
      </c>
      <c r="C126">
        <f t="shared" si="0"/>
        <v>6.3016553566530309</v>
      </c>
    </row>
    <row r="127" spans="1:3">
      <c r="A127" s="40">
        <v>36069</v>
      </c>
      <c r="B127" s="39">
        <v>167.78</v>
      </c>
      <c r="C127">
        <f t="shared" si="0"/>
        <v>6.2985755155560854</v>
      </c>
    </row>
    <row r="128" spans="1:3">
      <c r="A128" s="40">
        <v>36100</v>
      </c>
      <c r="B128" s="39">
        <v>167.66200000000001</v>
      </c>
      <c r="C128">
        <f t="shared" si="0"/>
        <v>6.3030084336343357</v>
      </c>
    </row>
    <row r="129" spans="1:3">
      <c r="A129" s="40">
        <v>36130</v>
      </c>
      <c r="B129" s="39">
        <v>167.65199999999999</v>
      </c>
      <c r="C129">
        <f t="shared" si="0"/>
        <v>6.3033843914775858</v>
      </c>
    </row>
    <row r="130" spans="1:3">
      <c r="A130" s="40">
        <v>36161</v>
      </c>
      <c r="B130" s="39">
        <v>168.00800000000001</v>
      </c>
      <c r="C130">
        <f t="shared" si="0"/>
        <v>6.2900278558163896</v>
      </c>
    </row>
    <row r="131" spans="1:3">
      <c r="A131" s="40">
        <v>36192</v>
      </c>
      <c r="B131" s="39">
        <v>169.054</v>
      </c>
      <c r="C131">
        <f t="shared" si="0"/>
        <v>6.2511091130644649</v>
      </c>
    </row>
    <row r="132" spans="1:3">
      <c r="A132" s="40">
        <v>36220</v>
      </c>
      <c r="B132" s="39">
        <v>170.58699999999999</v>
      </c>
      <c r="C132">
        <f t="shared" si="0"/>
        <v>6.1949327908926248</v>
      </c>
    </row>
    <row r="133" spans="1:3">
      <c r="A133" s="40">
        <v>36251</v>
      </c>
      <c r="B133" s="39">
        <v>171.584</v>
      </c>
      <c r="C133">
        <f t="shared" si="0"/>
        <v>6.1589367306975014</v>
      </c>
    </row>
    <row r="134" spans="1:3">
      <c r="A134" s="40">
        <v>36281</v>
      </c>
      <c r="B134" s="39">
        <v>172.233</v>
      </c>
      <c r="C134">
        <f t="shared" si="0"/>
        <v>6.1357289253511231</v>
      </c>
    </row>
    <row r="135" spans="1:3">
      <c r="A135" s="40">
        <v>36312</v>
      </c>
      <c r="B135" s="39">
        <v>173.75</v>
      </c>
      <c r="C135">
        <f t="shared" si="0"/>
        <v>6.0821582733812951</v>
      </c>
    </row>
    <row r="136" spans="1:3">
      <c r="A136" s="40">
        <v>36342</v>
      </c>
      <c r="B136" s="39">
        <v>174.46600000000001</v>
      </c>
      <c r="C136">
        <f t="shared" si="0"/>
        <v>6.0571973908956478</v>
      </c>
    </row>
    <row r="137" spans="1:3">
      <c r="A137" s="40">
        <v>36373</v>
      </c>
      <c r="B137" s="39">
        <v>175.37</v>
      </c>
      <c r="C137">
        <f t="shared" si="0"/>
        <v>6.0259736556993788</v>
      </c>
    </row>
    <row r="138" spans="1:3">
      <c r="A138" s="40">
        <v>36404</v>
      </c>
      <c r="B138" s="39">
        <v>176.82400000000001</v>
      </c>
      <c r="C138">
        <f t="shared" si="0"/>
        <v>5.9764228837714342</v>
      </c>
    </row>
    <row r="139" spans="1:3">
      <c r="A139" s="40">
        <v>36434</v>
      </c>
      <c r="B139" s="39">
        <v>178.21700000000001</v>
      </c>
      <c r="C139">
        <f t="shared" si="0"/>
        <v>5.9297092869928232</v>
      </c>
    </row>
    <row r="140" spans="1:3">
      <c r="A140" s="40">
        <v>36465</v>
      </c>
      <c r="B140" s="39">
        <v>180.38200000000001</v>
      </c>
      <c r="C140">
        <f t="shared" si="0"/>
        <v>5.8585391003536937</v>
      </c>
    </row>
    <row r="141" spans="1:3">
      <c r="A141" s="40">
        <v>36495</v>
      </c>
      <c r="B141" s="39">
        <v>181.839</v>
      </c>
      <c r="C141">
        <f t="shared" si="0"/>
        <v>5.8115970721352408</v>
      </c>
    </row>
    <row r="142" spans="1:3">
      <c r="A142" s="40">
        <v>36526</v>
      </c>
      <c r="B142" s="39">
        <v>183.929</v>
      </c>
      <c r="C142">
        <f t="shared" ref="C142:C205" si="1">$B$419/B142</f>
        <v>5.7455594278226929</v>
      </c>
    </row>
    <row r="143" spans="1:3">
      <c r="A143" s="40">
        <v>36557</v>
      </c>
      <c r="B143" s="39">
        <v>185.572</v>
      </c>
      <c r="C143">
        <f t="shared" si="1"/>
        <v>5.6946899316707267</v>
      </c>
    </row>
    <row r="144" spans="1:3">
      <c r="A144" s="40">
        <v>36586</v>
      </c>
      <c r="B144" s="39">
        <v>187.09200000000001</v>
      </c>
      <c r="C144">
        <f t="shared" si="1"/>
        <v>5.6484243046201872</v>
      </c>
    </row>
    <row r="145" spans="1:3">
      <c r="A145" s="40">
        <v>36617</v>
      </c>
      <c r="B145" s="39">
        <v>188.38900000000001</v>
      </c>
      <c r="C145">
        <f t="shared" si="1"/>
        <v>5.6095366502290478</v>
      </c>
    </row>
    <row r="146" spans="1:3">
      <c r="A146" s="40">
        <v>36647</v>
      </c>
      <c r="B146" s="39">
        <v>189.46299999999999</v>
      </c>
      <c r="C146">
        <f t="shared" si="1"/>
        <v>5.5777381335669771</v>
      </c>
    </row>
    <row r="147" spans="1:3">
      <c r="A147" s="40">
        <v>36678</v>
      </c>
      <c r="B147" s="39">
        <v>191.52099999999999</v>
      </c>
      <c r="C147">
        <f t="shared" si="1"/>
        <v>5.517802225343436</v>
      </c>
    </row>
    <row r="148" spans="1:3">
      <c r="A148" s="40">
        <v>36708</v>
      </c>
      <c r="B148" s="39">
        <v>193.10400000000001</v>
      </c>
      <c r="C148">
        <f t="shared" si="1"/>
        <v>5.4725691855166128</v>
      </c>
    </row>
    <row r="149" spans="1:3">
      <c r="A149" s="40">
        <v>36739</v>
      </c>
      <c r="B149" s="39">
        <v>193.786</v>
      </c>
      <c r="C149">
        <f t="shared" si="1"/>
        <v>5.4533093205907548</v>
      </c>
    </row>
    <row r="150" spans="1:3">
      <c r="A150" s="40">
        <v>36770</v>
      </c>
      <c r="B150" s="39">
        <v>194.36500000000001</v>
      </c>
      <c r="C150">
        <f t="shared" si="1"/>
        <v>5.4370642862655316</v>
      </c>
    </row>
    <row r="151" spans="1:3">
      <c r="A151" s="40">
        <v>36800</v>
      </c>
      <c r="B151" s="39">
        <v>194.91399999999999</v>
      </c>
      <c r="C151">
        <f t="shared" si="1"/>
        <v>5.4217501051745902</v>
      </c>
    </row>
    <row r="152" spans="1:3">
      <c r="A152" s="40">
        <v>36831</v>
      </c>
      <c r="B152" s="39">
        <v>195.488</v>
      </c>
      <c r="C152">
        <f t="shared" si="1"/>
        <v>5.4058305369127524</v>
      </c>
    </row>
    <row r="153" spans="1:3">
      <c r="A153" s="40">
        <v>36861</v>
      </c>
      <c r="B153" s="39">
        <v>196.45</v>
      </c>
      <c r="C153">
        <f t="shared" si="1"/>
        <v>5.3793586154237731</v>
      </c>
    </row>
    <row r="154" spans="1:3">
      <c r="A154" s="40">
        <v>36892</v>
      </c>
      <c r="B154" s="39">
        <v>197.233</v>
      </c>
      <c r="C154">
        <f t="shared" si="1"/>
        <v>5.3580029711052415</v>
      </c>
    </row>
    <row r="155" spans="1:3">
      <c r="A155" s="40">
        <v>36923</v>
      </c>
      <c r="B155" s="39">
        <v>198.32499999999999</v>
      </c>
      <c r="C155">
        <f t="shared" si="1"/>
        <v>5.3285011975293086</v>
      </c>
    </row>
    <row r="156" spans="1:3">
      <c r="A156" s="40">
        <v>36951</v>
      </c>
      <c r="B156" s="39">
        <v>198.99600000000001</v>
      </c>
      <c r="C156">
        <f t="shared" si="1"/>
        <v>5.3105338800779913</v>
      </c>
    </row>
    <row r="157" spans="1:3">
      <c r="A157" s="40">
        <v>36982</v>
      </c>
      <c r="B157" s="39">
        <v>199.54499999999999</v>
      </c>
      <c r="C157">
        <f t="shared" si="1"/>
        <v>5.2959232253376438</v>
      </c>
    </row>
    <row r="158" spans="1:3">
      <c r="A158" s="40">
        <v>37012</v>
      </c>
      <c r="B158" s="39">
        <v>203.53</v>
      </c>
      <c r="C158">
        <f t="shared" si="1"/>
        <v>5.1922321033754244</v>
      </c>
    </row>
    <row r="159" spans="1:3">
      <c r="A159" s="40">
        <v>37043</v>
      </c>
      <c r="B159" s="39">
        <v>204.93100000000001</v>
      </c>
      <c r="C159">
        <f t="shared" si="1"/>
        <v>5.1567356817660581</v>
      </c>
    </row>
    <row r="160" spans="1:3">
      <c r="A160" s="40">
        <v>37073</v>
      </c>
      <c r="B160" s="39">
        <v>207.11699999999999</v>
      </c>
      <c r="C160">
        <f t="shared" si="1"/>
        <v>5.1023093227499441</v>
      </c>
    </row>
    <row r="161" spans="1:3">
      <c r="A161" s="40">
        <v>37104</v>
      </c>
      <c r="B161" s="39">
        <v>208.27199999999999</v>
      </c>
      <c r="C161">
        <f t="shared" si="1"/>
        <v>5.0740137896596762</v>
      </c>
    </row>
    <row r="162" spans="1:3">
      <c r="A162" s="40">
        <v>37135</v>
      </c>
      <c r="B162" s="39">
        <v>209.51</v>
      </c>
      <c r="C162">
        <f t="shared" si="1"/>
        <v>5.0440313111545994</v>
      </c>
    </row>
    <row r="163" spans="1:3">
      <c r="A163" s="40">
        <v>37165</v>
      </c>
      <c r="B163" s="39">
        <v>211.43100000000001</v>
      </c>
      <c r="C163">
        <f t="shared" si="1"/>
        <v>4.9982027233470969</v>
      </c>
    </row>
    <row r="164" spans="1:3">
      <c r="A164" s="40">
        <v>37196</v>
      </c>
      <c r="B164" s="39">
        <v>212.7</v>
      </c>
      <c r="C164">
        <f t="shared" si="1"/>
        <v>4.968382698636578</v>
      </c>
    </row>
    <row r="165" spans="1:3">
      <c r="A165" s="40">
        <v>37226</v>
      </c>
      <c r="B165" s="39">
        <v>214.19399999999999</v>
      </c>
      <c r="C165">
        <f t="shared" si="1"/>
        <v>4.9337283023800858</v>
      </c>
    </row>
    <row r="166" spans="1:3">
      <c r="A166" s="40">
        <v>37257</v>
      </c>
      <c r="B166" s="39">
        <v>215.05799999999999</v>
      </c>
      <c r="C166">
        <f t="shared" si="1"/>
        <v>4.9139069460331637</v>
      </c>
    </row>
    <row r="167" spans="1:3">
      <c r="A167" s="40">
        <v>37288</v>
      </c>
      <c r="B167" s="39">
        <v>215.73400000000001</v>
      </c>
      <c r="C167">
        <f t="shared" si="1"/>
        <v>4.8985092753112633</v>
      </c>
    </row>
    <row r="168" spans="1:3">
      <c r="A168" s="40">
        <v>37316</v>
      </c>
      <c r="B168" s="39">
        <v>217.554</v>
      </c>
      <c r="C168">
        <f t="shared" si="1"/>
        <v>4.8575296248287785</v>
      </c>
    </row>
    <row r="169" spans="1:3">
      <c r="A169" s="40">
        <v>37347</v>
      </c>
      <c r="B169" s="39">
        <v>218.25899999999999</v>
      </c>
      <c r="C169">
        <f t="shared" si="1"/>
        <v>4.8418392826870837</v>
      </c>
    </row>
    <row r="170" spans="1:3">
      <c r="A170" s="40">
        <v>37377</v>
      </c>
      <c r="B170" s="39">
        <v>223.64400000000001</v>
      </c>
      <c r="C170">
        <f t="shared" si="1"/>
        <v>4.7252553164851285</v>
      </c>
    </row>
    <row r="171" spans="1:3">
      <c r="A171" s="40">
        <v>37408</v>
      </c>
      <c r="B171" s="39">
        <v>224.11699999999999</v>
      </c>
      <c r="C171">
        <f t="shared" si="1"/>
        <v>4.7152826425483125</v>
      </c>
    </row>
    <row r="172" spans="1:3">
      <c r="A172" s="40">
        <v>37438</v>
      </c>
      <c r="B172" s="39">
        <v>225.529</v>
      </c>
      <c r="C172">
        <f t="shared" si="1"/>
        <v>4.6857610329492001</v>
      </c>
    </row>
    <row r="173" spans="1:3">
      <c r="A173" s="40">
        <v>37469</v>
      </c>
      <c r="B173" s="39">
        <v>227.376</v>
      </c>
      <c r="C173">
        <f t="shared" si="1"/>
        <v>4.6476980859897266</v>
      </c>
    </row>
    <row r="174" spans="1:3">
      <c r="A174" s="40">
        <v>37500</v>
      </c>
      <c r="B174" s="39">
        <v>228.91300000000001</v>
      </c>
      <c r="C174">
        <f t="shared" si="1"/>
        <v>4.6164918549842078</v>
      </c>
    </row>
    <row r="175" spans="1:3">
      <c r="A175" s="40">
        <v>37530</v>
      </c>
      <c r="B175" s="39">
        <v>230.78700000000001</v>
      </c>
      <c r="C175">
        <f t="shared" si="1"/>
        <v>4.5790057498905918</v>
      </c>
    </row>
    <row r="176" spans="1:3">
      <c r="A176" s="40">
        <v>37561</v>
      </c>
      <c r="B176" s="39">
        <v>235.84299999999999</v>
      </c>
      <c r="C176">
        <f t="shared" si="1"/>
        <v>4.480841067998627</v>
      </c>
    </row>
    <row r="177" spans="1:3">
      <c r="A177" s="40">
        <v>37591</v>
      </c>
      <c r="B177" s="39">
        <v>240.86799999999999</v>
      </c>
      <c r="C177">
        <f t="shared" si="1"/>
        <v>4.3873615424215755</v>
      </c>
    </row>
    <row r="178" spans="1:3">
      <c r="A178" s="40">
        <v>37622</v>
      </c>
      <c r="B178" s="39">
        <v>244.35400000000001</v>
      </c>
      <c r="C178">
        <f t="shared" si="1"/>
        <v>4.3247706196747346</v>
      </c>
    </row>
    <row r="179" spans="1:3">
      <c r="A179" s="40">
        <v>37653</v>
      </c>
      <c r="B179" s="39">
        <v>248.262</v>
      </c>
      <c r="C179">
        <f t="shared" si="1"/>
        <v>4.256692526443838</v>
      </c>
    </row>
    <row r="180" spans="1:3">
      <c r="A180" s="40">
        <v>37681</v>
      </c>
      <c r="B180" s="39">
        <v>251.69499999999999</v>
      </c>
      <c r="C180">
        <f t="shared" si="1"/>
        <v>4.198633266453446</v>
      </c>
    </row>
    <row r="181" spans="1:3">
      <c r="A181" s="40">
        <v>37712</v>
      </c>
      <c r="B181" s="39">
        <v>253.744</v>
      </c>
      <c r="C181">
        <f t="shared" si="1"/>
        <v>4.1647290182230909</v>
      </c>
    </row>
    <row r="182" spans="1:3">
      <c r="A182" s="40">
        <v>37742</v>
      </c>
      <c r="B182" s="39">
        <v>261.31099999999998</v>
      </c>
      <c r="C182">
        <f t="shared" si="1"/>
        <v>4.0441274955895476</v>
      </c>
    </row>
    <row r="183" spans="1:3">
      <c r="A183" s="40">
        <v>37773</v>
      </c>
      <c r="B183" s="39">
        <v>263.24400000000003</v>
      </c>
      <c r="C183">
        <f t="shared" si="1"/>
        <v>4.0144314780203914</v>
      </c>
    </row>
    <row r="184" spans="1:3">
      <c r="A184" s="40">
        <v>37803</v>
      </c>
      <c r="B184" s="39">
        <v>264.78500000000003</v>
      </c>
      <c r="C184">
        <f t="shared" si="1"/>
        <v>3.9910682251638123</v>
      </c>
    </row>
    <row r="185" spans="1:3">
      <c r="A185" s="40">
        <v>37834</v>
      </c>
      <c r="B185" s="39">
        <v>270.62299999999999</v>
      </c>
      <c r="C185">
        <f t="shared" si="1"/>
        <v>3.9049711221884325</v>
      </c>
    </row>
    <row r="186" spans="1:3">
      <c r="A186" s="40">
        <v>37865</v>
      </c>
      <c r="B186" s="39">
        <v>271.28399999999999</v>
      </c>
      <c r="C186">
        <f t="shared" si="1"/>
        <v>3.8954564220521672</v>
      </c>
    </row>
    <row r="187" spans="1:3">
      <c r="A187" s="40">
        <v>37895</v>
      </c>
      <c r="B187" s="39">
        <v>272.55200000000002</v>
      </c>
      <c r="C187">
        <f t="shared" si="1"/>
        <v>3.8773334996624498</v>
      </c>
    </row>
    <row r="188" spans="1:3">
      <c r="A188" s="40">
        <v>37926</v>
      </c>
      <c r="B188" s="39">
        <v>273.70600000000002</v>
      </c>
      <c r="C188">
        <f t="shared" si="1"/>
        <v>3.8609858753553081</v>
      </c>
    </row>
    <row r="189" spans="1:3">
      <c r="A189" s="40">
        <v>37956</v>
      </c>
      <c r="B189" s="39">
        <v>276.42399999999998</v>
      </c>
      <c r="C189">
        <f t="shared" si="1"/>
        <v>3.8230218794315984</v>
      </c>
    </row>
    <row r="190" spans="1:3">
      <c r="A190" s="40">
        <v>37987</v>
      </c>
      <c r="B190" s="39">
        <v>277.20100000000002</v>
      </c>
      <c r="C190">
        <f t="shared" si="1"/>
        <v>3.812305871912439</v>
      </c>
    </row>
    <row r="191" spans="1:3">
      <c r="A191" s="40">
        <v>38018</v>
      </c>
      <c r="B191" s="39">
        <v>278.52100000000002</v>
      </c>
      <c r="C191">
        <f t="shared" si="1"/>
        <v>3.7942381364421354</v>
      </c>
    </row>
    <row r="192" spans="1:3">
      <c r="A192" s="40">
        <v>38047</v>
      </c>
      <c r="B192" s="39">
        <v>282.95600000000002</v>
      </c>
      <c r="C192">
        <f t="shared" si="1"/>
        <v>3.7347679497872464</v>
      </c>
    </row>
    <row r="193" spans="1:3">
      <c r="A193" s="40">
        <v>38078</v>
      </c>
      <c r="B193" s="39">
        <v>284.66500000000002</v>
      </c>
      <c r="C193">
        <f t="shared" si="1"/>
        <v>3.7123460910192683</v>
      </c>
    </row>
    <row r="194" spans="1:3">
      <c r="A194" s="40">
        <v>38108</v>
      </c>
      <c r="B194" s="39">
        <v>289.62700000000001</v>
      </c>
      <c r="C194">
        <f t="shared" si="1"/>
        <v>3.6487447648181974</v>
      </c>
    </row>
    <row r="195" spans="1:3">
      <c r="A195" s="40">
        <v>38139</v>
      </c>
      <c r="B195" s="39">
        <v>291.23899999999998</v>
      </c>
      <c r="C195">
        <f t="shared" si="1"/>
        <v>3.628549061080419</v>
      </c>
    </row>
    <row r="196" spans="1:3">
      <c r="A196" s="40">
        <v>38169</v>
      </c>
      <c r="B196" s="39">
        <v>294.50900000000001</v>
      </c>
      <c r="C196">
        <f t="shared" si="1"/>
        <v>3.5882604606310844</v>
      </c>
    </row>
    <row r="197" spans="1:3">
      <c r="A197" s="40">
        <v>38200</v>
      </c>
      <c r="B197" s="39">
        <v>297.16199999999998</v>
      </c>
      <c r="C197">
        <f t="shared" si="1"/>
        <v>3.5562252239519192</v>
      </c>
    </row>
    <row r="198" spans="1:3">
      <c r="A198" s="40">
        <v>38231</v>
      </c>
      <c r="B198" s="39">
        <v>299.14</v>
      </c>
      <c r="C198">
        <f t="shared" si="1"/>
        <v>3.5327104365848769</v>
      </c>
    </row>
    <row r="199" spans="1:3">
      <c r="A199" s="40">
        <v>38261</v>
      </c>
      <c r="B199" s="39">
        <v>301.97500000000002</v>
      </c>
      <c r="C199">
        <f t="shared" si="1"/>
        <v>3.4995446642934018</v>
      </c>
    </row>
    <row r="200" spans="1:3">
      <c r="A200" s="40">
        <v>38292</v>
      </c>
      <c r="B200" s="39">
        <v>304.81</v>
      </c>
      <c r="C200">
        <f t="shared" si="1"/>
        <v>3.4669958334700306</v>
      </c>
    </row>
    <row r="201" spans="1:3">
      <c r="A201" s="40">
        <v>38322</v>
      </c>
      <c r="B201" s="39">
        <v>306.65499999999997</v>
      </c>
      <c r="C201">
        <f t="shared" si="1"/>
        <v>3.4461365378030693</v>
      </c>
    </row>
    <row r="202" spans="1:3">
      <c r="A202" s="40">
        <v>38353</v>
      </c>
      <c r="B202" s="39">
        <v>308.80200000000002</v>
      </c>
      <c r="C202">
        <f t="shared" si="1"/>
        <v>3.4221766698402214</v>
      </c>
    </row>
    <row r="203" spans="1:3">
      <c r="A203" s="40">
        <v>38384</v>
      </c>
      <c r="B203" s="39">
        <v>310.10500000000002</v>
      </c>
      <c r="C203">
        <f t="shared" si="1"/>
        <v>3.4077973589590624</v>
      </c>
    </row>
    <row r="204" spans="1:3">
      <c r="A204" s="40">
        <v>38412</v>
      </c>
      <c r="B204" s="39">
        <v>312.3</v>
      </c>
      <c r="C204">
        <f t="shared" si="1"/>
        <v>3.3838456612231829</v>
      </c>
    </row>
    <row r="205" spans="1:3">
      <c r="A205" s="40">
        <v>38443</v>
      </c>
      <c r="B205" s="39">
        <v>313.49700000000001</v>
      </c>
      <c r="C205">
        <f t="shared" si="1"/>
        <v>3.3709253996050998</v>
      </c>
    </row>
    <row r="206" spans="1:3">
      <c r="A206" s="40">
        <v>38473</v>
      </c>
      <c r="B206" s="39">
        <v>315.2</v>
      </c>
      <c r="C206">
        <f t="shared" ref="C206:C269" si="2">$B$419/B206</f>
        <v>3.3527125634517772</v>
      </c>
    </row>
    <row r="207" spans="1:3">
      <c r="A207" s="40">
        <v>38504</v>
      </c>
      <c r="B207" s="39">
        <v>322.14999999999998</v>
      </c>
      <c r="C207">
        <f t="shared" si="2"/>
        <v>3.2803818097159714</v>
      </c>
    </row>
    <row r="208" spans="1:3">
      <c r="A208" s="40">
        <v>38534</v>
      </c>
      <c r="B208" s="39">
        <v>324.23599999999999</v>
      </c>
      <c r="C208">
        <f t="shared" si="2"/>
        <v>3.259277193155603</v>
      </c>
    </row>
    <row r="209" spans="1:3">
      <c r="A209" s="40">
        <v>38565</v>
      </c>
      <c r="B209" s="39">
        <v>324.39400000000001</v>
      </c>
      <c r="C209">
        <f t="shared" si="2"/>
        <v>3.2576897229911776</v>
      </c>
    </row>
    <row r="210" spans="1:3">
      <c r="A210" s="40">
        <v>38596</v>
      </c>
      <c r="B210" s="39">
        <v>324.57499999999999</v>
      </c>
      <c r="C210">
        <f t="shared" si="2"/>
        <v>3.2558730647770164</v>
      </c>
    </row>
    <row r="211" spans="1:3">
      <c r="A211" s="40">
        <v>38626</v>
      </c>
      <c r="B211" s="39">
        <v>325.48500000000001</v>
      </c>
      <c r="C211">
        <f t="shared" si="2"/>
        <v>3.2467702044641076</v>
      </c>
    </row>
    <row r="212" spans="1:3">
      <c r="A212" s="40">
        <v>38657</v>
      </c>
      <c r="B212" s="39">
        <v>326.416</v>
      </c>
      <c r="C212">
        <f t="shared" si="2"/>
        <v>3.2375098034410081</v>
      </c>
    </row>
    <row r="213" spans="1:3">
      <c r="A213" s="40">
        <v>38687</v>
      </c>
      <c r="B213" s="39">
        <v>327.64499999999998</v>
      </c>
      <c r="C213">
        <f t="shared" si="2"/>
        <v>3.2253658685467506</v>
      </c>
    </row>
    <row r="214" spans="1:3">
      <c r="A214" s="40">
        <v>38718</v>
      </c>
      <c r="B214" s="39">
        <v>328.42700000000002</v>
      </c>
      <c r="C214">
        <f t="shared" si="2"/>
        <v>3.217686122030162</v>
      </c>
    </row>
    <row r="215" spans="1:3">
      <c r="A215" s="40">
        <v>38749</v>
      </c>
      <c r="B215" s="39">
        <v>329.36</v>
      </c>
      <c r="C215">
        <f t="shared" si="2"/>
        <v>3.2085711683264515</v>
      </c>
    </row>
    <row r="216" spans="1:3">
      <c r="A216" s="40">
        <v>38777</v>
      </c>
      <c r="B216" s="39">
        <v>330.108</v>
      </c>
      <c r="C216">
        <f t="shared" si="2"/>
        <v>3.2013007864092966</v>
      </c>
    </row>
    <row r="217" spans="1:3">
      <c r="A217" s="40">
        <v>38808</v>
      </c>
      <c r="B217" s="39">
        <v>330.78699999999998</v>
      </c>
      <c r="C217">
        <f t="shared" si="2"/>
        <v>3.1947295389480246</v>
      </c>
    </row>
    <row r="218" spans="1:3">
      <c r="A218" s="40">
        <v>38838</v>
      </c>
      <c r="B218" s="39">
        <v>333.459</v>
      </c>
      <c r="C218">
        <f t="shared" si="2"/>
        <v>3.1691302379003119</v>
      </c>
    </row>
    <row r="219" spans="1:3">
      <c r="A219" s="40">
        <v>38869</v>
      </c>
      <c r="B219" s="39">
        <v>338.30200000000002</v>
      </c>
      <c r="C219">
        <f t="shared" si="2"/>
        <v>3.1237622006373003</v>
      </c>
    </row>
    <row r="220" spans="1:3">
      <c r="A220" s="40">
        <v>38899</v>
      </c>
      <c r="B220" s="39">
        <v>340.23200000000003</v>
      </c>
      <c r="C220">
        <f t="shared" si="2"/>
        <v>3.1060423475745962</v>
      </c>
    </row>
    <row r="221" spans="1:3">
      <c r="A221" s="40">
        <v>38930</v>
      </c>
      <c r="B221" s="39">
        <v>341.43799999999999</v>
      </c>
      <c r="C221">
        <f t="shared" si="2"/>
        <v>3.0950714331738123</v>
      </c>
    </row>
    <row r="222" spans="1:3">
      <c r="A222" s="40">
        <v>38961</v>
      </c>
      <c r="B222" s="39">
        <v>341.73099999999999</v>
      </c>
      <c r="C222">
        <f t="shared" si="2"/>
        <v>3.0924177203707011</v>
      </c>
    </row>
    <row r="223" spans="1:3">
      <c r="A223" s="40">
        <v>38991</v>
      </c>
      <c r="B223" s="39">
        <v>342.35199999999998</v>
      </c>
      <c r="C223">
        <f t="shared" si="2"/>
        <v>3.0868083142496618</v>
      </c>
    </row>
    <row r="224" spans="1:3">
      <c r="A224" s="40">
        <v>39022</v>
      </c>
      <c r="B224" s="39">
        <v>343.137</v>
      </c>
      <c r="C224">
        <f t="shared" si="2"/>
        <v>3.0797465735260263</v>
      </c>
    </row>
    <row r="225" spans="1:3">
      <c r="A225" s="40">
        <v>39052</v>
      </c>
      <c r="B225" s="39">
        <v>344.17099999999999</v>
      </c>
      <c r="C225">
        <f t="shared" si="2"/>
        <v>3.0704940276781021</v>
      </c>
    </row>
    <row r="226" spans="1:3">
      <c r="A226" s="40">
        <v>39083</v>
      </c>
      <c r="B226" s="39">
        <v>345.71300000000002</v>
      </c>
      <c r="C226">
        <f t="shared" si="2"/>
        <v>3.0567985583417459</v>
      </c>
    </row>
    <row r="227" spans="1:3">
      <c r="A227" s="40">
        <v>39114</v>
      </c>
      <c r="B227" s="39">
        <v>346.62900000000002</v>
      </c>
      <c r="C227">
        <f t="shared" si="2"/>
        <v>3.0487206783044698</v>
      </c>
    </row>
    <row r="228" spans="1:3">
      <c r="A228" s="40">
        <v>39142</v>
      </c>
      <c r="B228" s="39">
        <v>347.22699999999998</v>
      </c>
      <c r="C228">
        <f t="shared" si="2"/>
        <v>3.043470121851124</v>
      </c>
    </row>
    <row r="229" spans="1:3">
      <c r="A229" s="40">
        <v>39173</v>
      </c>
      <c r="B229" s="39">
        <v>348.72899999999998</v>
      </c>
      <c r="C229">
        <f t="shared" si="2"/>
        <v>3.0303616848613109</v>
      </c>
    </row>
    <row r="230" spans="1:3">
      <c r="A230" s="40">
        <v>39203</v>
      </c>
      <c r="B230" s="39">
        <v>350.63099999999997</v>
      </c>
      <c r="C230">
        <f t="shared" si="2"/>
        <v>3.0139234694023065</v>
      </c>
    </row>
    <row r="231" spans="1:3">
      <c r="A231" s="40">
        <v>39234</v>
      </c>
      <c r="B231" s="39">
        <v>356.50299999999999</v>
      </c>
      <c r="C231">
        <f t="shared" si="2"/>
        <v>2.9642808054911183</v>
      </c>
    </row>
    <row r="232" spans="1:3">
      <c r="A232" s="40">
        <v>39264</v>
      </c>
      <c r="B232" s="39">
        <v>357.26900000000001</v>
      </c>
      <c r="C232">
        <f t="shared" si="2"/>
        <v>2.9579252607978863</v>
      </c>
    </row>
    <row r="233" spans="1:3">
      <c r="A233" s="40">
        <v>39295</v>
      </c>
      <c r="B233" s="39">
        <v>358.53399999999999</v>
      </c>
      <c r="C233">
        <f t="shared" si="2"/>
        <v>2.9474889410767182</v>
      </c>
    </row>
    <row r="234" spans="1:3">
      <c r="A234" s="40">
        <v>39326</v>
      </c>
      <c r="B234" s="39">
        <v>359.916</v>
      </c>
      <c r="C234">
        <f t="shared" si="2"/>
        <v>2.9361712177285813</v>
      </c>
    </row>
    <row r="235" spans="1:3">
      <c r="A235" s="40">
        <v>39356</v>
      </c>
      <c r="B235" s="39">
        <v>361.67200000000003</v>
      </c>
      <c r="C235">
        <f t="shared" si="2"/>
        <v>2.9219154371917098</v>
      </c>
    </row>
    <row r="236" spans="1:3">
      <c r="A236" s="40">
        <v>39387</v>
      </c>
      <c r="B236" s="39">
        <v>363.39699999999999</v>
      </c>
      <c r="C236">
        <f t="shared" si="2"/>
        <v>2.9080454709312407</v>
      </c>
    </row>
    <row r="237" spans="1:3">
      <c r="A237" s="40">
        <v>39417</v>
      </c>
      <c r="B237" s="39">
        <v>364.97199999999998</v>
      </c>
      <c r="C237">
        <f t="shared" si="2"/>
        <v>2.895496092850959</v>
      </c>
    </row>
    <row r="238" spans="1:3">
      <c r="A238" s="40">
        <v>39448</v>
      </c>
      <c r="B238" s="39">
        <v>366.471</v>
      </c>
      <c r="C238">
        <f t="shared" si="2"/>
        <v>2.8836524581754084</v>
      </c>
    </row>
    <row r="239" spans="1:3">
      <c r="A239" s="40">
        <v>39479</v>
      </c>
      <c r="B239" s="39">
        <v>368.06200000000001</v>
      </c>
      <c r="C239">
        <f t="shared" si="2"/>
        <v>2.8711874629817804</v>
      </c>
    </row>
    <row r="240" spans="1:3">
      <c r="A240" s="40">
        <v>39508</v>
      </c>
      <c r="B240" s="39">
        <v>370.25099999999998</v>
      </c>
      <c r="C240">
        <f t="shared" si="2"/>
        <v>2.8542124126606008</v>
      </c>
    </row>
    <row r="241" spans="1:3">
      <c r="A241" s="40">
        <v>39539</v>
      </c>
      <c r="B241" s="39">
        <v>373.30200000000002</v>
      </c>
      <c r="C241">
        <f t="shared" si="2"/>
        <v>2.830884913555245</v>
      </c>
    </row>
    <row r="242" spans="1:3">
      <c r="A242" s="40">
        <v>39569</v>
      </c>
      <c r="B242" s="39">
        <v>377.41899999999998</v>
      </c>
      <c r="C242">
        <f t="shared" si="2"/>
        <v>2.8000047692352537</v>
      </c>
    </row>
    <row r="243" spans="1:3">
      <c r="A243" s="40">
        <v>39600</v>
      </c>
      <c r="B243" s="39">
        <v>387.512</v>
      </c>
      <c r="C243">
        <f t="shared" si="2"/>
        <v>2.7270768389107953</v>
      </c>
    </row>
    <row r="244" spans="1:3">
      <c r="A244" s="40">
        <v>39630</v>
      </c>
      <c r="B244" s="39">
        <v>393.01799999999997</v>
      </c>
      <c r="C244">
        <f t="shared" si="2"/>
        <v>2.6888717565098803</v>
      </c>
    </row>
    <row r="245" spans="1:3">
      <c r="A245" s="40">
        <v>39661</v>
      </c>
      <c r="B245" s="39">
        <v>398.01499999999999</v>
      </c>
      <c r="C245">
        <f t="shared" si="2"/>
        <v>2.6551135007474596</v>
      </c>
    </row>
    <row r="246" spans="1:3">
      <c r="A246" s="40">
        <v>39692</v>
      </c>
      <c r="B246" s="39">
        <v>401.79700000000003</v>
      </c>
      <c r="C246">
        <f t="shared" si="2"/>
        <v>2.6301216783599677</v>
      </c>
    </row>
    <row r="247" spans="1:3">
      <c r="A247" s="40">
        <v>39722</v>
      </c>
      <c r="B247" s="39">
        <v>405.21199999999999</v>
      </c>
      <c r="C247">
        <f t="shared" si="2"/>
        <v>2.6079558354639056</v>
      </c>
    </row>
    <row r="248" spans="1:3">
      <c r="A248" s="40">
        <v>39753</v>
      </c>
      <c r="B248" s="39">
        <v>407.86</v>
      </c>
      <c r="C248">
        <f t="shared" si="2"/>
        <v>2.5910238807433923</v>
      </c>
    </row>
    <row r="249" spans="1:3">
      <c r="A249" s="40">
        <v>39783</v>
      </c>
      <c r="B249" s="39">
        <v>408.76499999999999</v>
      </c>
      <c r="C249">
        <f t="shared" si="2"/>
        <v>2.5852873900651967</v>
      </c>
    </row>
    <row r="250" spans="1:3">
      <c r="A250" s="40">
        <v>39814</v>
      </c>
      <c r="B250" s="39">
        <v>409.81099999999998</v>
      </c>
      <c r="C250">
        <f t="shared" si="2"/>
        <v>2.5786887126016631</v>
      </c>
    </row>
    <row r="251" spans="1:3">
      <c r="A251" s="40">
        <v>39845</v>
      </c>
      <c r="B251" s="39">
        <v>411.24900000000002</v>
      </c>
      <c r="C251">
        <f t="shared" si="2"/>
        <v>2.5696719019377556</v>
      </c>
    </row>
    <row r="252" spans="1:3">
      <c r="A252" s="40">
        <v>39873</v>
      </c>
      <c r="B252" s="39">
        <v>410.56900000000002</v>
      </c>
      <c r="C252">
        <f t="shared" si="2"/>
        <v>2.5739278903180707</v>
      </c>
    </row>
    <row r="253" spans="1:3">
      <c r="A253" s="40">
        <v>39904</v>
      </c>
      <c r="B253" s="39">
        <v>410.53100000000001</v>
      </c>
      <c r="C253">
        <f t="shared" si="2"/>
        <v>2.5741661409248024</v>
      </c>
    </row>
    <row r="254" spans="1:3">
      <c r="A254" s="40">
        <v>39934</v>
      </c>
      <c r="B254" s="39">
        <v>411.57</v>
      </c>
      <c r="C254">
        <f t="shared" si="2"/>
        <v>2.5676677114464126</v>
      </c>
    </row>
    <row r="255" spans="1:3">
      <c r="A255" s="40">
        <v>39965</v>
      </c>
      <c r="B255" s="39">
        <v>417.86</v>
      </c>
      <c r="C255">
        <f t="shared" si="2"/>
        <v>2.5290168956109702</v>
      </c>
    </row>
    <row r="256" spans="1:3">
      <c r="A256" s="40">
        <v>39995</v>
      </c>
      <c r="B256" s="39">
        <v>419.42200000000003</v>
      </c>
      <c r="C256">
        <f t="shared" si="2"/>
        <v>2.5195983997024478</v>
      </c>
    </row>
    <row r="257" spans="1:3">
      <c r="A257" s="40">
        <v>40026</v>
      </c>
      <c r="B257" s="39">
        <v>419.46800000000002</v>
      </c>
      <c r="C257">
        <f t="shared" si="2"/>
        <v>2.5193220936996386</v>
      </c>
    </row>
    <row r="258" spans="1:3">
      <c r="A258" s="40">
        <v>40057</v>
      </c>
      <c r="B258" s="39">
        <v>419.75799999999998</v>
      </c>
      <c r="C258">
        <f t="shared" si="2"/>
        <v>2.5175815588982227</v>
      </c>
    </row>
    <row r="259" spans="1:3">
      <c r="A259" s="40">
        <v>40087</v>
      </c>
      <c r="B259" s="39">
        <v>420.298</v>
      </c>
      <c r="C259">
        <f t="shared" si="2"/>
        <v>2.5143469633450555</v>
      </c>
    </row>
    <row r="260" spans="1:3">
      <c r="A260" s="40">
        <v>40118</v>
      </c>
      <c r="B260" s="39">
        <v>421.07</v>
      </c>
      <c r="C260">
        <f t="shared" si="2"/>
        <v>2.5097370983446936</v>
      </c>
    </row>
    <row r="261" spans="1:3">
      <c r="A261" s="40">
        <v>40148</v>
      </c>
      <c r="B261" s="39">
        <v>421.90800000000002</v>
      </c>
      <c r="C261">
        <f t="shared" si="2"/>
        <v>2.5047522208633164</v>
      </c>
    </row>
    <row r="262" spans="1:3">
      <c r="A262" s="40">
        <v>40179</v>
      </c>
      <c r="B262" s="39">
        <v>424.09399999999999</v>
      </c>
      <c r="C262">
        <f t="shared" si="2"/>
        <v>2.4918414313807791</v>
      </c>
    </row>
    <row r="263" spans="1:3">
      <c r="A263" s="40">
        <v>40210</v>
      </c>
      <c r="B263" s="39">
        <v>425.59</v>
      </c>
      <c r="C263">
        <f t="shared" si="2"/>
        <v>2.4830823092647858</v>
      </c>
    </row>
    <row r="264" spans="1:3">
      <c r="A264" s="40">
        <v>40238</v>
      </c>
      <c r="B264" s="39">
        <v>427.49799999999999</v>
      </c>
      <c r="C264">
        <f t="shared" si="2"/>
        <v>2.4719998690052352</v>
      </c>
    </row>
    <row r="265" spans="1:3">
      <c r="A265" s="40">
        <v>40269</v>
      </c>
      <c r="B265" s="39">
        <v>432.49099999999999</v>
      </c>
      <c r="C265">
        <f t="shared" si="2"/>
        <v>2.4434612512167888</v>
      </c>
    </row>
    <row r="266" spans="1:3">
      <c r="A266" s="40">
        <v>40299</v>
      </c>
      <c r="B266" s="39">
        <v>436.49900000000002</v>
      </c>
      <c r="C266">
        <f t="shared" si="2"/>
        <v>2.4210250195303997</v>
      </c>
    </row>
    <row r="267" spans="1:3">
      <c r="A267" s="40">
        <v>40330</v>
      </c>
      <c r="B267" s="39">
        <v>444.24299999999999</v>
      </c>
      <c r="C267">
        <f t="shared" si="2"/>
        <v>2.3788219510493134</v>
      </c>
    </row>
    <row r="268" spans="1:3">
      <c r="A268" s="40">
        <v>40360</v>
      </c>
      <c r="B268" s="39">
        <v>446.99200000000002</v>
      </c>
      <c r="C268">
        <f t="shared" si="2"/>
        <v>2.3641922003078357</v>
      </c>
    </row>
    <row r="269" spans="1:3">
      <c r="A269" s="40">
        <v>40391</v>
      </c>
      <c r="B269" s="39">
        <v>447.99599999999998</v>
      </c>
      <c r="C269">
        <f t="shared" si="2"/>
        <v>2.3588938294091917</v>
      </c>
    </row>
    <row r="270" spans="1:3">
      <c r="A270" s="40">
        <v>40422</v>
      </c>
      <c r="B270" s="39">
        <v>448.892</v>
      </c>
      <c r="C270">
        <f t="shared" ref="C270:C333" si="3">$B$419/B270</f>
        <v>2.3541854165367173</v>
      </c>
    </row>
    <row r="271" spans="1:3">
      <c r="A271" s="40">
        <v>40452</v>
      </c>
      <c r="B271" s="39">
        <v>449.58699999999999</v>
      </c>
      <c r="C271">
        <f t="shared" si="3"/>
        <v>2.3505461679274537</v>
      </c>
    </row>
    <row r="272" spans="1:3">
      <c r="A272" s="40">
        <v>40483</v>
      </c>
      <c r="B272" s="39">
        <v>451.21499999999997</v>
      </c>
      <c r="C272">
        <f t="shared" si="3"/>
        <v>2.3420653125450177</v>
      </c>
    </row>
    <row r="273" spans="1:3">
      <c r="A273" s="40">
        <v>40513</v>
      </c>
      <c r="B273" s="39">
        <v>453.87599999999998</v>
      </c>
      <c r="C273">
        <f t="shared" si="3"/>
        <v>2.3283341705664107</v>
      </c>
    </row>
    <row r="274" spans="1:3">
      <c r="A274" s="40">
        <v>40544</v>
      </c>
      <c r="B274" s="39">
        <v>455.56200000000001</v>
      </c>
      <c r="C274">
        <f t="shared" si="3"/>
        <v>2.31971718448861</v>
      </c>
    </row>
    <row r="275" spans="1:3">
      <c r="A275" s="40">
        <v>40575</v>
      </c>
      <c r="B275" s="39">
        <v>457.33300000000003</v>
      </c>
      <c r="C275">
        <f t="shared" si="3"/>
        <v>2.3107341914972244</v>
      </c>
    </row>
    <row r="276" spans="1:3">
      <c r="A276" s="40">
        <v>40603</v>
      </c>
      <c r="B276" s="39">
        <v>459.36</v>
      </c>
      <c r="C276">
        <f t="shared" si="3"/>
        <v>2.3005377046325322</v>
      </c>
    </row>
    <row r="277" spans="1:3">
      <c r="A277" s="40">
        <v>40634</v>
      </c>
      <c r="B277" s="39">
        <v>462.79300000000001</v>
      </c>
      <c r="C277">
        <f t="shared" si="3"/>
        <v>2.2834723083538431</v>
      </c>
    </row>
    <row r="278" spans="1:3">
      <c r="A278" s="40">
        <v>40664</v>
      </c>
      <c r="B278" s="39">
        <v>472.20299999999997</v>
      </c>
      <c r="C278">
        <f t="shared" si="3"/>
        <v>2.2379675690328105</v>
      </c>
    </row>
    <row r="279" spans="1:3">
      <c r="A279" s="40">
        <v>40695</v>
      </c>
      <c r="B279" s="39">
        <v>478.935</v>
      </c>
      <c r="C279">
        <f t="shared" si="3"/>
        <v>2.206510278012674</v>
      </c>
    </row>
    <row r="280" spans="1:3">
      <c r="A280" s="40">
        <v>40725</v>
      </c>
      <c r="B280" s="39">
        <v>481.76799999999997</v>
      </c>
      <c r="C280">
        <f t="shared" si="3"/>
        <v>2.1935350625197194</v>
      </c>
    </row>
    <row r="281" spans="1:3">
      <c r="A281" s="40">
        <v>40756</v>
      </c>
      <c r="B281" s="39">
        <v>482.51799999999997</v>
      </c>
      <c r="C281">
        <f t="shared" si="3"/>
        <v>2.1901255497204253</v>
      </c>
    </row>
    <row r="282" spans="1:3">
      <c r="A282" s="40">
        <v>40787</v>
      </c>
      <c r="B282" s="39">
        <v>483.19900000000001</v>
      </c>
      <c r="C282">
        <f t="shared" si="3"/>
        <v>2.1870388804612593</v>
      </c>
    </row>
    <row r="283" spans="1:3">
      <c r="A283" s="40">
        <v>40817</v>
      </c>
      <c r="B283" s="39">
        <v>484.185</v>
      </c>
      <c r="C283">
        <f t="shared" si="3"/>
        <v>2.1825851688920559</v>
      </c>
    </row>
    <row r="284" spans="1:3">
      <c r="A284" s="40">
        <v>40848</v>
      </c>
      <c r="B284" s="39">
        <v>486.61</v>
      </c>
      <c r="C284">
        <f t="shared" si="3"/>
        <v>2.1717083496023513</v>
      </c>
    </row>
    <row r="285" spans="1:3">
      <c r="A285" s="40">
        <v>40878</v>
      </c>
      <c r="B285" s="39">
        <v>488.298</v>
      </c>
      <c r="C285">
        <f t="shared" si="3"/>
        <v>2.164200959250294</v>
      </c>
    </row>
    <row r="286" spans="1:3">
      <c r="A286" s="40">
        <v>40909</v>
      </c>
      <c r="B286" s="39">
        <v>491.54899999999998</v>
      </c>
      <c r="C286">
        <f t="shared" si="3"/>
        <v>2.1498873967803824</v>
      </c>
    </row>
    <row r="287" spans="1:3">
      <c r="A287" s="40">
        <v>40940</v>
      </c>
      <c r="B287" s="39">
        <v>493.608</v>
      </c>
      <c r="C287">
        <f t="shared" si="3"/>
        <v>2.1409195150807929</v>
      </c>
    </row>
    <row r="288" spans="1:3">
      <c r="A288" s="40">
        <v>40969</v>
      </c>
      <c r="B288" s="39">
        <v>495.43299999999999</v>
      </c>
      <c r="C288">
        <f t="shared" si="3"/>
        <v>2.1330331245597289</v>
      </c>
    </row>
    <row r="289" spans="1:3">
      <c r="A289" s="40">
        <v>41000</v>
      </c>
      <c r="B289" s="39">
        <v>499.548</v>
      </c>
      <c r="C289">
        <f t="shared" si="3"/>
        <v>2.115462377989703</v>
      </c>
    </row>
    <row r="290" spans="1:3">
      <c r="A290" s="40">
        <v>41030</v>
      </c>
      <c r="B290" s="39">
        <v>506.02</v>
      </c>
      <c r="C290">
        <f t="shared" si="3"/>
        <v>2.088405596616735</v>
      </c>
    </row>
    <row r="291" spans="1:3">
      <c r="A291" s="40">
        <v>41061</v>
      </c>
      <c r="B291" s="39">
        <v>512.62800000000004</v>
      </c>
      <c r="C291">
        <f t="shared" si="3"/>
        <v>2.061485131518372</v>
      </c>
    </row>
    <row r="292" spans="1:3">
      <c r="A292" s="40">
        <v>41091</v>
      </c>
      <c r="B292" s="39">
        <v>516.96299999999997</v>
      </c>
      <c r="C292">
        <f t="shared" si="3"/>
        <v>2.0441985209773237</v>
      </c>
    </row>
    <row r="293" spans="1:3">
      <c r="A293" s="40">
        <v>41122</v>
      </c>
      <c r="B293" s="39">
        <v>518.61599999999999</v>
      </c>
      <c r="C293">
        <f t="shared" si="3"/>
        <v>2.0376829870270106</v>
      </c>
    </row>
    <row r="294" spans="1:3">
      <c r="A294" s="40">
        <v>41153</v>
      </c>
      <c r="B294" s="39">
        <v>519.68100000000004</v>
      </c>
      <c r="C294">
        <f t="shared" si="3"/>
        <v>2.0335070937748352</v>
      </c>
    </row>
    <row r="295" spans="1:3">
      <c r="A295" s="40">
        <v>41183</v>
      </c>
      <c r="B295" s="39">
        <v>520.94000000000005</v>
      </c>
      <c r="C295">
        <f t="shared" si="3"/>
        <v>2.0285925442469384</v>
      </c>
    </row>
    <row r="296" spans="1:3">
      <c r="A296" s="40">
        <v>41214</v>
      </c>
      <c r="B296" s="39">
        <v>522.13599999999997</v>
      </c>
      <c r="C296">
        <f t="shared" si="3"/>
        <v>2.0239458685093541</v>
      </c>
    </row>
    <row r="297" spans="1:3">
      <c r="A297" s="40">
        <v>41244</v>
      </c>
      <c r="B297" s="39">
        <v>523.62400000000002</v>
      </c>
      <c r="C297">
        <f t="shared" si="3"/>
        <v>2.0181943532000064</v>
      </c>
    </row>
    <row r="298" spans="1:3">
      <c r="A298" s="40">
        <v>41275</v>
      </c>
      <c r="B298" s="39">
        <v>525.65099999999995</v>
      </c>
      <c r="C298">
        <f t="shared" si="3"/>
        <v>2.0104118512092626</v>
      </c>
    </row>
    <row r="299" spans="1:3">
      <c r="A299" s="40">
        <v>41306</v>
      </c>
      <c r="B299" s="39">
        <v>529.87900000000002</v>
      </c>
      <c r="C299">
        <f t="shared" si="3"/>
        <v>1.9943704128678434</v>
      </c>
    </row>
    <row r="300" spans="1:3">
      <c r="A300" s="40">
        <v>41334</v>
      </c>
      <c r="B300" s="39">
        <v>531.33900000000006</v>
      </c>
      <c r="C300">
        <f t="shared" si="3"/>
        <v>1.9888903317844162</v>
      </c>
    </row>
    <row r="301" spans="1:3">
      <c r="A301" s="40">
        <v>41365</v>
      </c>
      <c r="B301" s="39">
        <v>535.77700000000004</v>
      </c>
      <c r="C301">
        <f t="shared" si="3"/>
        <v>1.9724157625280667</v>
      </c>
    </row>
    <row r="302" spans="1:3">
      <c r="A302" s="40">
        <v>41395</v>
      </c>
      <c r="B302" s="39">
        <v>542.40200000000004</v>
      </c>
      <c r="C302">
        <f t="shared" si="3"/>
        <v>1.9483243055888437</v>
      </c>
    </row>
    <row r="303" spans="1:3">
      <c r="A303" s="40">
        <v>41426</v>
      </c>
      <c r="B303" s="39">
        <v>553.00699999999995</v>
      </c>
      <c r="C303">
        <f t="shared" si="3"/>
        <v>1.9109613440697861</v>
      </c>
    </row>
    <row r="304" spans="1:3">
      <c r="A304" s="40">
        <v>41456</v>
      </c>
      <c r="B304" s="39">
        <v>557.04</v>
      </c>
      <c r="C304">
        <f t="shared" si="3"/>
        <v>1.8971258796495767</v>
      </c>
    </row>
    <row r="305" spans="1:3">
      <c r="A305" s="40">
        <v>41487</v>
      </c>
      <c r="B305" s="39">
        <v>558.77700000000004</v>
      </c>
      <c r="C305">
        <f t="shared" si="3"/>
        <v>1.8912285222906455</v>
      </c>
    </row>
    <row r="306" spans="1:3">
      <c r="A306" s="40">
        <v>41518</v>
      </c>
      <c r="B306" s="39">
        <v>561.20299999999997</v>
      </c>
      <c r="C306">
        <f t="shared" si="3"/>
        <v>1.8830530129026397</v>
      </c>
    </row>
    <row r="307" spans="1:3">
      <c r="A307" s="40">
        <v>41548</v>
      </c>
      <c r="B307" s="39">
        <v>563.03399999999999</v>
      </c>
      <c r="C307">
        <f t="shared" si="3"/>
        <v>1.876929279581695</v>
      </c>
    </row>
    <row r="308" spans="1:3">
      <c r="A308" s="40">
        <v>41579</v>
      </c>
      <c r="B308" s="39">
        <v>564.55799999999999</v>
      </c>
      <c r="C308">
        <f t="shared" si="3"/>
        <v>1.8718625898490502</v>
      </c>
    </row>
    <row r="309" spans="1:3">
      <c r="A309" s="40">
        <v>41609</v>
      </c>
      <c r="B309" s="39">
        <v>565.78599999999994</v>
      </c>
      <c r="C309">
        <f t="shared" si="3"/>
        <v>1.8677998395152942</v>
      </c>
    </row>
    <row r="310" spans="1:3">
      <c r="A310" s="40">
        <v>41640</v>
      </c>
      <c r="B310" s="39">
        <v>569.745</v>
      </c>
      <c r="C310">
        <f t="shared" si="3"/>
        <v>1.8548210164196264</v>
      </c>
    </row>
    <row r="311" spans="1:3">
      <c r="A311" s="40">
        <v>41671</v>
      </c>
      <c r="B311" s="39">
        <v>572.25400000000002</v>
      </c>
      <c r="C311">
        <f t="shared" si="3"/>
        <v>1.8466887081610615</v>
      </c>
    </row>
    <row r="312" spans="1:3">
      <c r="A312" s="40">
        <v>41699</v>
      </c>
      <c r="B312" s="39">
        <v>573.505</v>
      </c>
      <c r="C312">
        <f t="shared" si="3"/>
        <v>1.8426604824718182</v>
      </c>
    </row>
    <row r="313" spans="1:3">
      <c r="A313" s="40">
        <v>41730</v>
      </c>
      <c r="B313" s="39">
        <v>577.322</v>
      </c>
      <c r="C313">
        <f t="shared" si="3"/>
        <v>1.8304776190756633</v>
      </c>
    </row>
    <row r="314" spans="1:3">
      <c r="A314" s="40">
        <v>41760</v>
      </c>
      <c r="B314" s="39">
        <v>585.20699999999999</v>
      </c>
      <c r="C314">
        <f t="shared" si="3"/>
        <v>1.8058140111105987</v>
      </c>
    </row>
    <row r="315" spans="1:3">
      <c r="A315" s="40">
        <v>41791</v>
      </c>
      <c r="B315" s="39">
        <v>592.51</v>
      </c>
      <c r="C315">
        <f t="shared" si="3"/>
        <v>1.783556395672647</v>
      </c>
    </row>
    <row r="316" spans="1:3">
      <c r="A316" s="40">
        <v>41821</v>
      </c>
      <c r="B316" s="39">
        <v>597.25099999999998</v>
      </c>
      <c r="C316">
        <f t="shared" si="3"/>
        <v>1.7693984606137121</v>
      </c>
    </row>
    <row r="317" spans="1:3">
      <c r="A317" s="40">
        <v>41852</v>
      </c>
      <c r="B317" s="39">
        <v>598.38699999999994</v>
      </c>
      <c r="C317">
        <f t="shared" si="3"/>
        <v>1.7660393691707879</v>
      </c>
    </row>
    <row r="318" spans="1:3">
      <c r="A318" s="40">
        <v>41883</v>
      </c>
      <c r="B318" s="39">
        <v>599.33299999999997</v>
      </c>
      <c r="C318">
        <f t="shared" si="3"/>
        <v>1.7632518149342689</v>
      </c>
    </row>
    <row r="319" spans="1:3">
      <c r="A319" s="40">
        <v>41913</v>
      </c>
      <c r="B319" s="39">
        <v>600.54899999999998</v>
      </c>
      <c r="C319">
        <f t="shared" si="3"/>
        <v>1.7596815580410594</v>
      </c>
    </row>
    <row r="320" spans="1:3">
      <c r="A320" s="40">
        <v>41944</v>
      </c>
      <c r="B320" s="39">
        <v>602.36</v>
      </c>
      <c r="C320">
        <f t="shared" si="3"/>
        <v>1.7543910618234944</v>
      </c>
    </row>
    <row r="321" spans="1:3">
      <c r="A321" s="40">
        <v>41974</v>
      </c>
      <c r="B321" s="39">
        <v>603.89499999999998</v>
      </c>
      <c r="C321">
        <f t="shared" si="3"/>
        <v>1.7499316934235258</v>
      </c>
    </row>
    <row r="322" spans="1:3">
      <c r="A322" s="40">
        <v>42005</v>
      </c>
      <c r="B322" s="39">
        <v>608.13099999999997</v>
      </c>
      <c r="C322">
        <f t="shared" si="3"/>
        <v>1.7377423614319942</v>
      </c>
    </row>
    <row r="323" spans="1:3">
      <c r="A323" s="40">
        <v>42036</v>
      </c>
      <c r="B323" s="39">
        <v>611.18799999999999</v>
      </c>
      <c r="C323">
        <f t="shared" si="3"/>
        <v>1.7290506358109128</v>
      </c>
    </row>
    <row r="324" spans="1:3">
      <c r="A324" s="40">
        <v>42064</v>
      </c>
      <c r="B324" s="39">
        <v>613.37400000000002</v>
      </c>
      <c r="C324">
        <f t="shared" si="3"/>
        <v>1.7228884823941022</v>
      </c>
    </row>
    <row r="325" spans="1:3">
      <c r="A325" s="40">
        <v>42095</v>
      </c>
      <c r="B325" s="39">
        <v>617.36</v>
      </c>
      <c r="C325">
        <f t="shared" si="3"/>
        <v>1.7117646105999742</v>
      </c>
    </row>
    <row r="326" spans="1:3">
      <c r="A326" s="40">
        <v>42125</v>
      </c>
      <c r="B326" s="39">
        <v>620.12099999999998</v>
      </c>
      <c r="C326">
        <f t="shared" si="3"/>
        <v>1.7041432236611889</v>
      </c>
    </row>
    <row r="327" spans="1:3">
      <c r="A327" s="40">
        <v>42156</v>
      </c>
      <c r="B327" s="39">
        <v>631.74699999999996</v>
      </c>
      <c r="C327">
        <f t="shared" si="3"/>
        <v>1.6727819839271103</v>
      </c>
    </row>
    <row r="328" spans="1:3">
      <c r="A328" s="40">
        <v>42186</v>
      </c>
      <c r="B328" s="39">
        <v>635.93499999999995</v>
      </c>
      <c r="C328">
        <f t="shared" si="3"/>
        <v>1.6617657464992495</v>
      </c>
    </row>
    <row r="329" spans="1:3">
      <c r="A329" s="40">
        <v>42217</v>
      </c>
      <c r="B329" s="39">
        <v>641.01900000000001</v>
      </c>
      <c r="C329">
        <f t="shared" si="3"/>
        <v>1.6485860793517821</v>
      </c>
    </row>
    <row r="330" spans="1:3">
      <c r="A330" s="40">
        <v>42248</v>
      </c>
      <c r="B330" s="39">
        <v>642.40700000000004</v>
      </c>
      <c r="C330">
        <f t="shared" si="3"/>
        <v>1.6450241046563938</v>
      </c>
    </row>
    <row r="331" spans="1:3">
      <c r="A331" s="40">
        <v>42278</v>
      </c>
      <c r="B331" s="39">
        <v>644.12300000000005</v>
      </c>
      <c r="C331">
        <f t="shared" si="3"/>
        <v>1.6406416165856521</v>
      </c>
    </row>
    <row r="332" spans="1:3">
      <c r="A332" s="40">
        <v>42309</v>
      </c>
      <c r="B332" s="39">
        <v>646.721</v>
      </c>
      <c r="C332">
        <f t="shared" si="3"/>
        <v>1.6340508503666962</v>
      </c>
    </row>
    <row r="333" spans="1:3">
      <c r="A333" s="40">
        <v>42339</v>
      </c>
      <c r="B333" s="39">
        <v>647.49199999999996</v>
      </c>
      <c r="C333">
        <f t="shared" si="3"/>
        <v>1.6321051070901265</v>
      </c>
    </row>
    <row r="334" spans="1:3">
      <c r="A334" s="40">
        <v>42370</v>
      </c>
      <c r="B334" s="39">
        <v>649.59199999999998</v>
      </c>
      <c r="C334">
        <f t="shared" ref="C334:C397" si="4">$B$419/B334</f>
        <v>1.6268288402566535</v>
      </c>
    </row>
    <row r="335" spans="1:3">
      <c r="A335" s="40">
        <v>42401</v>
      </c>
      <c r="B335" s="39">
        <v>652.97500000000002</v>
      </c>
      <c r="C335">
        <f t="shared" si="4"/>
        <v>1.6184003981775719</v>
      </c>
    </row>
    <row r="336" spans="1:3">
      <c r="A336" s="40">
        <v>42430</v>
      </c>
      <c r="B336" s="39">
        <v>658.149</v>
      </c>
      <c r="C336">
        <f t="shared" si="4"/>
        <v>1.6056774377838454</v>
      </c>
    </row>
    <row r="337" spans="1:3">
      <c r="A337" s="40">
        <v>42461</v>
      </c>
      <c r="B337" s="39">
        <v>660.85299999999995</v>
      </c>
      <c r="C337">
        <f t="shared" si="4"/>
        <v>1.5991075171028961</v>
      </c>
    </row>
    <row r="338" spans="1:3">
      <c r="A338" s="40">
        <v>42491</v>
      </c>
      <c r="B338" s="39">
        <v>662.08900000000006</v>
      </c>
      <c r="C338">
        <f t="shared" si="4"/>
        <v>1.5961222735916167</v>
      </c>
    </row>
    <row r="339" spans="1:3">
      <c r="A339" s="40">
        <v>42522</v>
      </c>
      <c r="B339" s="39">
        <v>672.15599999999995</v>
      </c>
      <c r="C339">
        <f t="shared" si="4"/>
        <v>1.5722168663226992</v>
      </c>
    </row>
    <row r="340" spans="1:3">
      <c r="A340" s="40">
        <v>42552</v>
      </c>
      <c r="B340" s="39">
        <v>679.46900000000005</v>
      </c>
      <c r="C340">
        <f t="shared" si="4"/>
        <v>1.5552953850727553</v>
      </c>
    </row>
    <row r="341" spans="1:3">
      <c r="A341" s="40">
        <v>42583</v>
      </c>
      <c r="B341" s="39">
        <v>681.23</v>
      </c>
      <c r="C341">
        <f t="shared" si="4"/>
        <v>1.5512748998135726</v>
      </c>
    </row>
    <row r="342" spans="1:3">
      <c r="A342" s="40">
        <v>42614</v>
      </c>
      <c r="B342" s="39">
        <v>683.76400000000001</v>
      </c>
      <c r="C342">
        <f t="shared" si="4"/>
        <v>1.5455259416991829</v>
      </c>
    </row>
    <row r="343" spans="1:3">
      <c r="A343" s="40">
        <v>42644</v>
      </c>
      <c r="B343" s="39">
        <v>684.95500000000004</v>
      </c>
      <c r="C343">
        <f t="shared" si="4"/>
        <v>1.5428385806366842</v>
      </c>
    </row>
    <row r="344" spans="1:3">
      <c r="A344" s="40">
        <v>42675</v>
      </c>
      <c r="B344" s="39">
        <v>686.11800000000005</v>
      </c>
      <c r="C344">
        <f t="shared" si="4"/>
        <v>1.5402234018055203</v>
      </c>
    </row>
    <row r="345" spans="1:3">
      <c r="A345" s="40">
        <v>42705</v>
      </c>
      <c r="B345" s="39">
        <v>688.61</v>
      </c>
      <c r="C345">
        <f t="shared" si="4"/>
        <v>1.5346495113344274</v>
      </c>
    </row>
    <row r="346" spans="1:3">
      <c r="A346" s="40">
        <v>42736</v>
      </c>
      <c r="B346" s="39">
        <v>690.61400000000003</v>
      </c>
      <c r="C346">
        <f t="shared" si="4"/>
        <v>1.5301963180590026</v>
      </c>
    </row>
    <row r="347" spans="1:3">
      <c r="A347" s="40">
        <v>42767</v>
      </c>
      <c r="B347" s="39">
        <v>694.25800000000004</v>
      </c>
      <c r="C347">
        <f t="shared" si="4"/>
        <v>1.5221646707708085</v>
      </c>
    </row>
    <row r="348" spans="1:3">
      <c r="A348" s="40">
        <v>42795</v>
      </c>
      <c r="B348" s="39">
        <v>696.78200000000004</v>
      </c>
      <c r="C348">
        <f t="shared" si="4"/>
        <v>1.5166508319675307</v>
      </c>
    </row>
    <row r="349" spans="1:3">
      <c r="A349" s="40">
        <v>42826</v>
      </c>
      <c r="B349" s="39">
        <v>696.21600000000001</v>
      </c>
      <c r="C349">
        <f t="shared" si="4"/>
        <v>1.5178838176657821</v>
      </c>
    </row>
    <row r="350" spans="1:3">
      <c r="A350" s="40">
        <v>42856</v>
      </c>
      <c r="B350" s="39">
        <v>697.11699999999996</v>
      </c>
      <c r="C350">
        <f t="shared" si="4"/>
        <v>1.515922004484183</v>
      </c>
    </row>
    <row r="351" spans="1:3">
      <c r="A351" s="40">
        <v>42887</v>
      </c>
      <c r="B351" s="39">
        <v>706.596</v>
      </c>
      <c r="C351">
        <f t="shared" si="4"/>
        <v>1.4955858793426513</v>
      </c>
    </row>
    <row r="352" spans="1:3">
      <c r="A352" s="40">
        <v>42917</v>
      </c>
      <c r="B352" s="39">
        <v>708.13499999999999</v>
      </c>
      <c r="C352">
        <f t="shared" si="4"/>
        <v>1.4923355009991035</v>
      </c>
    </row>
    <row r="353" spans="1:3">
      <c r="A353" s="40">
        <v>42948</v>
      </c>
      <c r="B353" s="39">
        <v>710.95399999999995</v>
      </c>
      <c r="C353">
        <f t="shared" si="4"/>
        <v>1.4864182492819509</v>
      </c>
    </row>
    <row r="354" spans="1:3">
      <c r="A354" s="40">
        <v>42979</v>
      </c>
      <c r="B354" s="39">
        <v>711.971</v>
      </c>
      <c r="C354">
        <f t="shared" si="4"/>
        <v>1.4842950063977327</v>
      </c>
    </row>
    <row r="355" spans="1:3">
      <c r="A355" s="40">
        <v>43009</v>
      </c>
      <c r="B355" s="39">
        <v>713.35400000000004</v>
      </c>
      <c r="C355">
        <f t="shared" si="4"/>
        <v>1.4814173608054346</v>
      </c>
    </row>
    <row r="356" spans="1:3">
      <c r="A356" s="40">
        <v>43040</v>
      </c>
      <c r="B356" s="39">
        <v>715.31799999999998</v>
      </c>
      <c r="C356">
        <f t="shared" si="4"/>
        <v>1.4773499338755631</v>
      </c>
    </row>
    <row r="357" spans="1:3">
      <c r="A357" s="40">
        <v>43070</v>
      </c>
      <c r="B357" s="39">
        <v>716.28700000000003</v>
      </c>
      <c r="C357">
        <f t="shared" si="4"/>
        <v>1.4753513605579887</v>
      </c>
    </row>
    <row r="358" spans="1:3">
      <c r="A358" s="40">
        <v>43101</v>
      </c>
      <c r="B358" s="39">
        <v>718.303</v>
      </c>
      <c r="C358">
        <f t="shared" si="4"/>
        <v>1.4712106172464825</v>
      </c>
    </row>
    <row r="359" spans="1:3">
      <c r="A359" s="40">
        <v>43132</v>
      </c>
      <c r="B359" s="39">
        <v>719.33199999999999</v>
      </c>
      <c r="C359">
        <f t="shared" si="4"/>
        <v>1.4691060595107686</v>
      </c>
    </row>
    <row r="360" spans="1:3">
      <c r="A360" s="40">
        <v>43160</v>
      </c>
      <c r="B360" s="39">
        <v>720.95299999999997</v>
      </c>
      <c r="C360">
        <f t="shared" si="4"/>
        <v>1.4658029025470456</v>
      </c>
    </row>
    <row r="361" spans="1:3">
      <c r="A361" s="40">
        <v>43191</v>
      </c>
      <c r="B361" s="39">
        <v>722.98299999999995</v>
      </c>
      <c r="C361">
        <f t="shared" si="4"/>
        <v>1.4616872042634477</v>
      </c>
    </row>
    <row r="362" spans="1:3">
      <c r="A362" s="40">
        <v>43221</v>
      </c>
      <c r="B362" s="39">
        <v>725.18600000000004</v>
      </c>
      <c r="C362">
        <f t="shared" si="4"/>
        <v>1.4572468304683213</v>
      </c>
    </row>
    <row r="363" spans="1:3">
      <c r="A363" s="40">
        <v>43252</v>
      </c>
      <c r="B363" s="39">
        <v>730.71</v>
      </c>
      <c r="C363">
        <f t="shared" si="4"/>
        <v>1.4462303786727977</v>
      </c>
    </row>
    <row r="364" spans="1:3">
      <c r="A364" s="40">
        <v>43282</v>
      </c>
      <c r="B364" s="39">
        <v>735.98699999999997</v>
      </c>
      <c r="C364">
        <f t="shared" si="4"/>
        <v>1.4358609595006435</v>
      </c>
    </row>
    <row r="365" spans="1:3">
      <c r="A365" s="40">
        <v>43313</v>
      </c>
      <c r="B365" s="39">
        <v>738.15800000000002</v>
      </c>
      <c r="C365">
        <f t="shared" si="4"/>
        <v>1.4316379420124148</v>
      </c>
    </row>
    <row r="366" spans="1:3">
      <c r="A366" s="40">
        <v>43344</v>
      </c>
      <c r="B366" s="39">
        <v>739.43200000000002</v>
      </c>
      <c r="C366">
        <f t="shared" si="4"/>
        <v>1.429171309870279</v>
      </c>
    </row>
    <row r="367" spans="1:3">
      <c r="A367" s="40">
        <v>43374</v>
      </c>
      <c r="B367" s="39">
        <v>741.85900000000004</v>
      </c>
      <c r="C367">
        <f t="shared" si="4"/>
        <v>1.4244957599759525</v>
      </c>
    </row>
    <row r="368" spans="1:3">
      <c r="A368" s="40">
        <v>43405</v>
      </c>
      <c r="B368" s="39">
        <v>743.755</v>
      </c>
      <c r="C368">
        <f t="shared" si="4"/>
        <v>1.4208643975502686</v>
      </c>
    </row>
    <row r="369" spans="1:3">
      <c r="A369" s="40">
        <v>43435</v>
      </c>
      <c r="B369" s="39">
        <v>744.69899999999996</v>
      </c>
      <c r="C369">
        <f t="shared" si="4"/>
        <v>1.4190632725436723</v>
      </c>
    </row>
    <row r="370" spans="1:3">
      <c r="A370" s="40">
        <v>43466</v>
      </c>
      <c r="B370" s="39">
        <v>747.65599999999995</v>
      </c>
      <c r="C370">
        <f t="shared" si="4"/>
        <v>1.4134508383534676</v>
      </c>
    </row>
    <row r="371" spans="1:3">
      <c r="A371" s="40">
        <v>43497</v>
      </c>
      <c r="B371" s="39">
        <v>749.11099999999999</v>
      </c>
      <c r="C371">
        <f t="shared" si="4"/>
        <v>1.4107054895736415</v>
      </c>
    </row>
    <row r="372" spans="1:3">
      <c r="A372" s="40">
        <v>43525</v>
      </c>
      <c r="B372" s="39">
        <v>750.55799999999999</v>
      </c>
      <c r="C372">
        <f t="shared" si="4"/>
        <v>1.4079857919041567</v>
      </c>
    </row>
    <row r="373" spans="1:3">
      <c r="A373" s="40">
        <v>43556</v>
      </c>
      <c r="B373" s="39">
        <v>754.20299999999997</v>
      </c>
      <c r="C373">
        <f t="shared" si="4"/>
        <v>1.401181114368413</v>
      </c>
    </row>
    <row r="374" spans="1:3">
      <c r="A374" s="40">
        <v>43586</v>
      </c>
      <c r="B374" s="39">
        <v>754.85900000000004</v>
      </c>
      <c r="C374">
        <f t="shared" si="4"/>
        <v>1.3999634368802651</v>
      </c>
    </row>
    <row r="375" spans="1:3">
      <c r="A375" s="40">
        <v>43617</v>
      </c>
      <c r="B375" s="39">
        <v>758.17700000000002</v>
      </c>
      <c r="C375">
        <f t="shared" si="4"/>
        <v>1.393836795365726</v>
      </c>
    </row>
    <row r="376" spans="1:3">
      <c r="A376" s="40">
        <v>43647</v>
      </c>
      <c r="B376" s="39">
        <v>765.053</v>
      </c>
      <c r="C376">
        <f t="shared" si="4"/>
        <v>1.3813095301894118</v>
      </c>
    </row>
    <row r="377" spans="1:3">
      <c r="A377" s="40">
        <v>43678</v>
      </c>
      <c r="B377" s="39">
        <v>767.68200000000002</v>
      </c>
      <c r="C377">
        <f t="shared" si="4"/>
        <v>1.3765791043687361</v>
      </c>
    </row>
    <row r="378" spans="1:3">
      <c r="A378" s="40">
        <v>43709</v>
      </c>
      <c r="B378" s="39">
        <v>772.31</v>
      </c>
      <c r="C378">
        <f t="shared" si="4"/>
        <v>1.3683300747109324</v>
      </c>
    </row>
    <row r="379" spans="1:3">
      <c r="A379" s="40">
        <v>43739</v>
      </c>
      <c r="B379" s="39">
        <v>773.27300000000002</v>
      </c>
      <c r="C379">
        <f t="shared" si="4"/>
        <v>1.3666260169435633</v>
      </c>
    </row>
    <row r="380" spans="1:3">
      <c r="A380" s="40">
        <v>43770</v>
      </c>
      <c r="B380" s="39">
        <v>774.42100000000005</v>
      </c>
      <c r="C380">
        <f t="shared" si="4"/>
        <v>1.3646001335191065</v>
      </c>
    </row>
    <row r="381" spans="1:3">
      <c r="A381" s="40">
        <v>43800</v>
      </c>
      <c r="B381" s="39">
        <v>775.49</v>
      </c>
      <c r="C381">
        <f t="shared" si="4"/>
        <v>1.3627190550490658</v>
      </c>
    </row>
    <row r="382" spans="1:3">
      <c r="A382" s="40">
        <v>43831</v>
      </c>
      <c r="B382" s="39">
        <v>777.47</v>
      </c>
      <c r="C382">
        <f t="shared" si="4"/>
        <v>1.3592485883699694</v>
      </c>
    </row>
    <row r="383" spans="1:3">
      <c r="A383" s="40">
        <v>43862</v>
      </c>
      <c r="B383" s="39">
        <v>780.18399999999997</v>
      </c>
      <c r="C383">
        <f t="shared" si="4"/>
        <v>1.3545202157439784</v>
      </c>
    </row>
    <row r="384" spans="1:3">
      <c r="A384" s="40">
        <v>43891</v>
      </c>
      <c r="B384" s="39">
        <v>783.15</v>
      </c>
      <c r="C384">
        <f t="shared" si="4"/>
        <v>1.3493902828321525</v>
      </c>
    </row>
    <row r="385" spans="1:3">
      <c r="A385" s="40">
        <v>43922</v>
      </c>
      <c r="B385" s="39">
        <v>784.52300000000002</v>
      </c>
      <c r="C385">
        <f t="shared" si="4"/>
        <v>1.3470287040660376</v>
      </c>
    </row>
    <row r="386" spans="1:3">
      <c r="A386" s="40">
        <v>43952</v>
      </c>
      <c r="B386" s="39">
        <v>786.13199999999995</v>
      </c>
      <c r="C386">
        <f t="shared" si="4"/>
        <v>1.3442716999180802</v>
      </c>
    </row>
    <row r="387" spans="1:3">
      <c r="A387" s="40">
        <v>43983</v>
      </c>
      <c r="B387" s="39">
        <v>788.61599999999999</v>
      </c>
      <c r="C387">
        <f t="shared" si="4"/>
        <v>1.3400374833886202</v>
      </c>
    </row>
    <row r="388" spans="1:3">
      <c r="A388" s="40">
        <v>44013</v>
      </c>
      <c r="B388" s="39">
        <v>795.23500000000001</v>
      </c>
      <c r="C388">
        <f t="shared" si="4"/>
        <v>1.3288839148176326</v>
      </c>
    </row>
    <row r="389" spans="1:3">
      <c r="A389" s="40">
        <v>44044</v>
      </c>
      <c r="B389" s="39">
        <v>801.77700000000004</v>
      </c>
      <c r="C389">
        <f t="shared" si="4"/>
        <v>1.3180410513147671</v>
      </c>
    </row>
    <row r="390" spans="1:3">
      <c r="A390" s="40">
        <v>44075</v>
      </c>
      <c r="B390" s="39">
        <v>810.96500000000003</v>
      </c>
      <c r="C390">
        <f t="shared" si="4"/>
        <v>1.3031080256237939</v>
      </c>
    </row>
    <row r="391" spans="1:3">
      <c r="A391" s="40">
        <v>44105</v>
      </c>
      <c r="B391" s="39">
        <v>824.63599999999997</v>
      </c>
      <c r="C391">
        <f t="shared" si="4"/>
        <v>1.2815048093946906</v>
      </c>
    </row>
    <row r="392" spans="1:3">
      <c r="A392" s="40">
        <v>44136</v>
      </c>
      <c r="B392" s="39">
        <v>835.30499999999995</v>
      </c>
      <c r="C392">
        <f t="shared" si="4"/>
        <v>1.2651366865995057</v>
      </c>
    </row>
    <row r="393" spans="1:3">
      <c r="A393" s="40">
        <v>44166</v>
      </c>
      <c r="B393" s="39">
        <v>842.68299999999999</v>
      </c>
      <c r="C393">
        <f t="shared" si="4"/>
        <v>1.2540599489962418</v>
      </c>
    </row>
    <row r="394" spans="1:3">
      <c r="A394" s="40">
        <v>44197</v>
      </c>
      <c r="B394" s="39">
        <v>850.495</v>
      </c>
      <c r="C394">
        <f t="shared" si="4"/>
        <v>1.2425411084133358</v>
      </c>
    </row>
    <row r="395" spans="1:3">
      <c r="A395" s="40">
        <v>44228</v>
      </c>
      <c r="B395" s="39">
        <v>859.57299999999998</v>
      </c>
      <c r="C395">
        <f t="shared" si="4"/>
        <v>1.2294185601455607</v>
      </c>
    </row>
    <row r="396" spans="1:3">
      <c r="A396" s="40">
        <v>44256</v>
      </c>
      <c r="B396" s="39">
        <v>876.75</v>
      </c>
      <c r="C396">
        <f t="shared" si="4"/>
        <v>1.2053321927573426</v>
      </c>
    </row>
    <row r="397" spans="1:3">
      <c r="A397" s="40">
        <v>44287</v>
      </c>
      <c r="B397" s="39">
        <v>885.09299999999996</v>
      </c>
      <c r="C397">
        <f t="shared" si="4"/>
        <v>1.1939705771031972</v>
      </c>
    </row>
    <row r="398" spans="1:3">
      <c r="A398" s="40">
        <v>44317</v>
      </c>
      <c r="B398" s="39">
        <v>901.03200000000004</v>
      </c>
      <c r="C398">
        <f t="shared" ref="C398:C419" si="5">$B$419/B398</f>
        <v>1.1728495769295653</v>
      </c>
    </row>
    <row r="399" spans="1:3">
      <c r="A399" s="40">
        <v>44348</v>
      </c>
      <c r="B399" s="39">
        <v>921.76199999999994</v>
      </c>
      <c r="C399">
        <f t="shared" si="5"/>
        <v>1.1464727337425498</v>
      </c>
    </row>
    <row r="400" spans="1:3">
      <c r="A400" s="40">
        <v>44378</v>
      </c>
      <c r="B400" s="39">
        <v>933.23</v>
      </c>
      <c r="C400">
        <f t="shared" si="5"/>
        <v>1.1323842996903228</v>
      </c>
    </row>
    <row r="401" spans="1:3">
      <c r="A401" s="40">
        <v>44409</v>
      </c>
      <c r="B401" s="39">
        <v>938.47500000000002</v>
      </c>
      <c r="C401">
        <f t="shared" si="5"/>
        <v>1.1260555688750367</v>
      </c>
    </row>
    <row r="402" spans="1:3">
      <c r="A402" s="40">
        <v>44440</v>
      </c>
      <c r="B402" s="39">
        <v>943.73599999999999</v>
      </c>
      <c r="C402">
        <f t="shared" si="5"/>
        <v>1.119778200683242</v>
      </c>
    </row>
    <row r="403" spans="1:3">
      <c r="A403" s="40">
        <v>44470</v>
      </c>
      <c r="B403" s="39">
        <v>951.24900000000002</v>
      </c>
      <c r="C403">
        <f t="shared" si="5"/>
        <v>1.1109341507849155</v>
      </c>
    </row>
    <row r="404" spans="1:3">
      <c r="A404" s="40">
        <v>44501</v>
      </c>
      <c r="B404" s="39">
        <v>957.98400000000004</v>
      </c>
      <c r="C404">
        <f t="shared" si="5"/>
        <v>1.103123851755353</v>
      </c>
    </row>
    <row r="405" spans="1:3">
      <c r="A405" s="40">
        <v>44531</v>
      </c>
      <c r="B405" s="39">
        <v>960.89400000000001</v>
      </c>
      <c r="C405">
        <f t="shared" si="5"/>
        <v>1.0997831186374356</v>
      </c>
    </row>
    <row r="406" spans="1:3">
      <c r="A406" s="40">
        <v>44562</v>
      </c>
      <c r="B406" s="39">
        <v>967.00300000000004</v>
      </c>
      <c r="C406">
        <f t="shared" si="5"/>
        <v>1.0928352859298265</v>
      </c>
    </row>
    <row r="407" spans="1:3">
      <c r="A407" s="40">
        <v>44593</v>
      </c>
      <c r="B407" s="39">
        <v>971.65099999999995</v>
      </c>
      <c r="C407">
        <f t="shared" si="5"/>
        <v>1.0876075874979805</v>
      </c>
    </row>
    <row r="408" spans="1:3">
      <c r="A408" s="40">
        <v>44621</v>
      </c>
      <c r="B408" s="39">
        <v>978.71699999999998</v>
      </c>
      <c r="C408">
        <f t="shared" si="5"/>
        <v>1.0797554349214329</v>
      </c>
    </row>
    <row r="409" spans="1:3">
      <c r="A409" s="40">
        <v>44652</v>
      </c>
      <c r="B409" s="39">
        <v>987.21799999999996</v>
      </c>
      <c r="C409">
        <f t="shared" si="5"/>
        <v>1.070457588901337</v>
      </c>
    </row>
    <row r="410" spans="1:3">
      <c r="A410" s="40">
        <v>44682</v>
      </c>
      <c r="B410" s="39">
        <v>1001.923</v>
      </c>
      <c r="C410">
        <f t="shared" si="5"/>
        <v>1.0547467220534912</v>
      </c>
    </row>
    <row r="411" spans="1:3">
      <c r="A411" s="40">
        <v>44713</v>
      </c>
      <c r="B411" s="39">
        <v>1030.105</v>
      </c>
      <c r="C411">
        <f t="shared" si="5"/>
        <v>1.025890564554099</v>
      </c>
    </row>
    <row r="412" spans="1:3">
      <c r="A412" s="40">
        <v>44743</v>
      </c>
      <c r="B412" s="39">
        <v>1042.029</v>
      </c>
      <c r="C412">
        <f t="shared" si="5"/>
        <v>1.0141512376335016</v>
      </c>
    </row>
    <row r="413" spans="1:3">
      <c r="A413" s="40">
        <v>44774</v>
      </c>
      <c r="B413" s="39">
        <v>1045.4690000000001</v>
      </c>
      <c r="C413">
        <f t="shared" si="5"/>
        <v>1.0108142852633604</v>
      </c>
    </row>
    <row r="414" spans="1:3">
      <c r="A414" s="40">
        <v>44805</v>
      </c>
      <c r="B414" s="39">
        <v>1046.5070000000001</v>
      </c>
      <c r="C414">
        <f t="shared" si="5"/>
        <v>1.0098116878339085</v>
      </c>
    </row>
    <row r="415" spans="1:3">
      <c r="A415" s="40">
        <v>44835</v>
      </c>
      <c r="B415" s="39">
        <v>1046.9559999999999</v>
      </c>
      <c r="C415">
        <f t="shared" si="5"/>
        <v>1.0093786176305406</v>
      </c>
    </row>
    <row r="416" spans="1:3">
      <c r="A416" s="40">
        <v>44866</v>
      </c>
      <c r="B416" s="39">
        <v>1048.4290000000001</v>
      </c>
      <c r="C416">
        <f t="shared" si="5"/>
        <v>1.0079604818256649</v>
      </c>
    </row>
    <row r="417" spans="1:3">
      <c r="A417" s="40">
        <v>44896</v>
      </c>
      <c r="B417" s="39">
        <v>1051.249</v>
      </c>
      <c r="C417">
        <f t="shared" si="5"/>
        <v>1.0052566042869007</v>
      </c>
    </row>
    <row r="418" spans="1:3">
      <c r="A418" s="40">
        <v>44927</v>
      </c>
      <c r="B418" s="39">
        <v>1054.5609999999999</v>
      </c>
      <c r="C418">
        <f t="shared" si="5"/>
        <v>1.0020994518098054</v>
      </c>
    </row>
    <row r="419" spans="1:3">
      <c r="A419" s="40">
        <v>44958</v>
      </c>
      <c r="B419" s="39">
        <v>1056.7750000000001</v>
      </c>
      <c r="C419">
        <f t="shared" si="5"/>
        <v>1</v>
      </c>
    </row>
  </sheetData>
  <mergeCells count="2">
    <mergeCell ref="A1:G6"/>
    <mergeCell ref="A10:G10"/>
  </mergeCells>
  <pageMargins left="0.511811024" right="0.511811024" top="0.78740157499999996" bottom="0.78740157499999996" header="0.31496062000000002" footer="0.3149606200000000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D0B76-5ADB-4F4E-8316-9C474D4E9411}">
  <dimension ref="A1:C15"/>
  <sheetViews>
    <sheetView workbookViewId="0">
      <selection activeCell="A15" sqref="A15"/>
    </sheetView>
  </sheetViews>
  <sheetFormatPr defaultColWidth="9.109375" defaultRowHeight="13.8"/>
  <cols>
    <col min="1" max="1" width="22.6640625" style="30" customWidth="1"/>
    <col min="2" max="2" width="59.109375" style="30" customWidth="1"/>
    <col min="3" max="3" width="12.5546875" style="30" bestFit="1" customWidth="1"/>
    <col min="4" max="16384" width="9.109375" style="30"/>
  </cols>
  <sheetData>
    <row r="1" spans="1:3">
      <c r="A1" s="1" t="s">
        <v>246</v>
      </c>
      <c r="B1" s="29" t="s">
        <v>457</v>
      </c>
      <c r="C1" s="30" t="s">
        <v>584</v>
      </c>
    </row>
    <row r="2" spans="1:3" ht="32.4" customHeight="1">
      <c r="A2" s="1" t="s">
        <v>46</v>
      </c>
      <c r="B2" s="31" t="str">
        <f>VLOOKUP($B$1,Inventário!$A$2:$T$131,3,FALSE)</f>
        <v>Otimização do sistema de macrodrenagem dos córregos Vilarinho, Nado e Ribeirão Isidoro</v>
      </c>
    </row>
    <row r="3" spans="1:3" ht="35.4" customHeight="1">
      <c r="A3" s="1" t="s">
        <v>581</v>
      </c>
      <c r="B3" s="31" t="str">
        <f>VLOOKUP($B$1,Inventário!$A$2:$T$131,5,FALSE)</f>
        <v>-</v>
      </c>
    </row>
    <row r="4" spans="1:3">
      <c r="A4" s="1" t="s">
        <v>573</v>
      </c>
      <c r="B4" s="31" t="str">
        <f>VLOOKUP($B$1,Inventário!$A$2:$T$131,6,FALSE)</f>
        <v>Belo Horizonte</v>
      </c>
    </row>
    <row r="5" spans="1:3">
      <c r="A5" s="1" t="s">
        <v>582</v>
      </c>
      <c r="B5" s="31" t="str">
        <f>VLOOKUP($B$1,Inventário!$A$2:$T$131,8,FALSE)</f>
        <v>Córregos Vilarinho, Nado e Ribeirão Isidoro</v>
      </c>
    </row>
    <row r="6" spans="1:3">
      <c r="A6" s="1" t="s">
        <v>206</v>
      </c>
      <c r="B6" s="31" t="str">
        <f>VLOOKUP($B$1,Inventário!$A$2:$T$131,14,FALSE)</f>
        <v>Obras</v>
      </c>
    </row>
    <row r="7" spans="1:3">
      <c r="A7" s="1" t="s">
        <v>208</v>
      </c>
      <c r="B7" s="31" t="str">
        <f>VLOOKUP($B$1,Inventário!$A$2:$T$131,15,FALSE)</f>
        <v>Em Execução</v>
      </c>
    </row>
    <row r="8" spans="1:3">
      <c r="A8" s="1" t="s">
        <v>200</v>
      </c>
      <c r="B8" s="31">
        <f>VLOOKUP($B$1,Inventário!$A$2:$T$131,18,FALSE)</f>
        <v>2021</v>
      </c>
    </row>
    <row r="9" spans="1:3">
      <c r="A9" s="1" t="s">
        <v>574</v>
      </c>
      <c r="B9" s="31">
        <f>VLOOKUP($B$1,Inventário!$A$2:$T$131,20,FALSE)</f>
        <v>2024</v>
      </c>
    </row>
    <row r="10" spans="1:3" ht="24">
      <c r="A10" s="32" t="s">
        <v>669</v>
      </c>
      <c r="B10" s="42">
        <f>VLOOKUP($B$1,Inventário!$A$2:$AI$131,23,FALSE)</f>
        <v>237.89440330562022</v>
      </c>
    </row>
    <row r="11" spans="1:3" ht="24">
      <c r="A11" s="1" t="s">
        <v>583</v>
      </c>
      <c r="B11" s="31" t="str">
        <f>VLOOKUP($B$1,Inventário!$A$2:$AI$131,24,FALSE)</f>
        <v>-</v>
      </c>
    </row>
    <row r="12" spans="1:3">
      <c r="A12" s="1" t="s">
        <v>575</v>
      </c>
      <c r="B12" s="31" t="str">
        <f>VLOOKUP($B$1,Inventário!$A$2:$AI$131,25,FALSE)</f>
        <v>Prefeitura Municipal</v>
      </c>
    </row>
    <row r="13" spans="1:3">
      <c r="A13" s="1" t="s">
        <v>820</v>
      </c>
      <c r="B13" s="31" t="str">
        <f>VLOOKUP($B$1,Inventário!$A$2:$AI$131,32,FALSE)</f>
        <v>Sim</v>
      </c>
    </row>
    <row r="14" spans="1:3">
      <c r="A14" s="1" t="s">
        <v>566</v>
      </c>
      <c r="B14" s="31" t="str">
        <f>VLOOKUP($B$1,Inventário!$A$2:$AI$131,34,FALSE)</f>
        <v>EA4: Resiliência a eventos extremos - Drenagem</v>
      </c>
    </row>
    <row r="15" spans="1:3">
      <c r="A15" s="1" t="s">
        <v>707</v>
      </c>
      <c r="B15" s="31" t="str">
        <f>VLOOKUP($B$1,Inventário!$A$2:$AI$131,35,FALSE)</f>
        <v>Ribeirão Onça</v>
      </c>
    </row>
  </sheetData>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F099D-5C51-4DCC-A1F0-1051C6E3F5BE}">
  <dimension ref="A1:AI133"/>
  <sheetViews>
    <sheetView tabSelected="1" zoomScaleNormal="100" workbookViewId="0">
      <selection activeCell="C2" sqref="C2"/>
    </sheetView>
  </sheetViews>
  <sheetFormatPr defaultColWidth="9.109375" defaultRowHeight="14.4"/>
  <cols>
    <col min="1" max="1" width="7.5546875" style="24" customWidth="1"/>
    <col min="2" max="2" width="8.88671875" style="3" customWidth="1"/>
    <col min="3" max="3" width="39.5546875" style="3" customWidth="1"/>
    <col min="4" max="4" width="46.77734375" style="3" customWidth="1"/>
    <col min="5" max="5" width="32.6640625" style="3" customWidth="1"/>
    <col min="6" max="6" width="21.33203125" style="3" customWidth="1"/>
    <col min="7" max="7" width="20.88671875" style="3" customWidth="1"/>
    <col min="8" max="8" width="13.6640625" style="3" customWidth="1"/>
    <col min="9" max="10" width="10.6640625" style="25" customWidth="1"/>
    <col min="11" max="11" width="13.88671875" style="3" customWidth="1"/>
    <col min="12" max="12" width="10.6640625" style="3" customWidth="1"/>
    <col min="13" max="13" width="13" style="3" customWidth="1"/>
    <col min="14" max="14" width="17" style="3" bestFit="1" customWidth="1"/>
    <col min="15" max="15" width="15.6640625" style="3" customWidth="1"/>
    <col min="16" max="16" width="13.6640625" style="26" customWidth="1"/>
    <col min="17" max="17" width="10.6640625" style="27" customWidth="1"/>
    <col min="18" max="18" width="14.6640625" style="3" customWidth="1"/>
    <col min="19" max="19" width="10.6640625" style="27" customWidth="1"/>
    <col min="20" max="20" width="13.109375" style="22" customWidth="1"/>
    <col min="21" max="21" width="12.44140625" style="28" customWidth="1"/>
    <col min="22" max="22" width="18" style="3" customWidth="1"/>
    <col min="23" max="23" width="18" style="28" customWidth="1"/>
    <col min="24" max="25" width="24.109375" style="3" customWidth="1"/>
    <col min="26" max="26" width="69.44140625" style="3" customWidth="1"/>
    <col min="27" max="27" width="16.109375" style="3" customWidth="1"/>
    <col min="28" max="28" width="45.109375" style="23" customWidth="1"/>
    <col min="29" max="30" width="14.5546875" style="3" customWidth="1"/>
    <col min="31" max="31" width="17" style="3" customWidth="1"/>
    <col min="32" max="32" width="17.77734375" style="33" customWidth="1"/>
    <col min="33" max="33" width="22.77734375" style="3" customWidth="1"/>
    <col min="34" max="34" width="32.109375" style="3" customWidth="1"/>
    <col min="35" max="35" width="18.33203125" style="3" customWidth="1"/>
    <col min="36" max="16384" width="9.109375" style="3"/>
  </cols>
  <sheetData>
    <row r="1" spans="1:35" ht="24">
      <c r="A1" s="2" t="s">
        <v>246</v>
      </c>
      <c r="B1" s="2" t="s">
        <v>40</v>
      </c>
      <c r="C1" s="2" t="s">
        <v>46</v>
      </c>
      <c r="D1" s="2" t="s">
        <v>45</v>
      </c>
      <c r="E1" s="2" t="s">
        <v>204</v>
      </c>
      <c r="F1" s="2" t="s">
        <v>711</v>
      </c>
      <c r="G1" s="2" t="s">
        <v>219</v>
      </c>
      <c r="H1" s="2" t="s">
        <v>129</v>
      </c>
      <c r="I1" s="2" t="s">
        <v>244</v>
      </c>
      <c r="J1" s="2" t="s">
        <v>245</v>
      </c>
      <c r="K1" s="2" t="s">
        <v>54</v>
      </c>
      <c r="L1" s="2" t="s">
        <v>218</v>
      </c>
      <c r="M1" s="2" t="s">
        <v>203</v>
      </c>
      <c r="N1" s="2" t="s">
        <v>206</v>
      </c>
      <c r="O1" s="2" t="s">
        <v>208</v>
      </c>
      <c r="P1" s="2" t="s">
        <v>231</v>
      </c>
      <c r="Q1" s="2" t="s">
        <v>47</v>
      </c>
      <c r="R1" s="2" t="s">
        <v>200</v>
      </c>
      <c r="S1" s="2" t="s">
        <v>48</v>
      </c>
      <c r="T1" s="2" t="s">
        <v>574</v>
      </c>
      <c r="U1" s="53" t="s">
        <v>392</v>
      </c>
      <c r="V1" s="2" t="s">
        <v>240</v>
      </c>
      <c r="W1" s="53" t="s">
        <v>816</v>
      </c>
      <c r="X1" s="2" t="s">
        <v>55</v>
      </c>
      <c r="Y1" s="2" t="s">
        <v>575</v>
      </c>
      <c r="Z1" s="2" t="s">
        <v>205</v>
      </c>
      <c r="AA1" s="2" t="s">
        <v>197</v>
      </c>
      <c r="AB1" s="2" t="s">
        <v>202</v>
      </c>
      <c r="AC1" s="2" t="s">
        <v>393</v>
      </c>
      <c r="AD1" s="2" t="s">
        <v>53</v>
      </c>
      <c r="AE1" s="2" t="s">
        <v>228</v>
      </c>
      <c r="AF1" s="2" t="s">
        <v>820</v>
      </c>
      <c r="AG1" s="2" t="s">
        <v>576</v>
      </c>
      <c r="AH1" s="2" t="s">
        <v>821</v>
      </c>
      <c r="AI1" s="2" t="s">
        <v>707</v>
      </c>
    </row>
    <row r="2" spans="1:35" ht="72">
      <c r="A2" s="4" t="s">
        <v>440</v>
      </c>
      <c r="B2" s="4" t="s">
        <v>192</v>
      </c>
      <c r="C2" s="4" t="s">
        <v>331</v>
      </c>
      <c r="D2" s="4" t="s">
        <v>330</v>
      </c>
      <c r="E2" s="4" t="s">
        <v>43</v>
      </c>
      <c r="F2" s="4" t="s">
        <v>11</v>
      </c>
      <c r="G2" s="4" t="s">
        <v>329</v>
      </c>
      <c r="H2" s="4" t="s">
        <v>43</v>
      </c>
      <c r="I2" s="5" t="s">
        <v>43</v>
      </c>
      <c r="J2" s="5" t="s">
        <v>43</v>
      </c>
      <c r="K2" s="4" t="s">
        <v>43</v>
      </c>
      <c r="L2" s="6" t="s">
        <v>43</v>
      </c>
      <c r="M2" s="4" t="s">
        <v>43</v>
      </c>
      <c r="N2" s="11" t="s">
        <v>325</v>
      </c>
      <c r="O2" s="4" t="s">
        <v>134</v>
      </c>
      <c r="P2" s="7" t="s">
        <v>43</v>
      </c>
      <c r="Q2" s="8">
        <v>44316</v>
      </c>
      <c r="R2" s="4">
        <v>2021</v>
      </c>
      <c r="S2" s="8" t="s">
        <v>43</v>
      </c>
      <c r="T2" s="4" t="s">
        <v>43</v>
      </c>
      <c r="U2" s="6">
        <v>0.39077299999999998</v>
      </c>
      <c r="V2" s="9">
        <v>44317</v>
      </c>
      <c r="W2" s="6">
        <f>IF(U2="-","-",IF(V2="-",'FGV_INCC-M'!$C$411*U2,VLOOKUP(V2,'FGV_INCC-M'!$A$78:$C$419,3,FALSE)*U2))</f>
        <v>0.458317947725497</v>
      </c>
      <c r="X2" s="10" t="s">
        <v>43</v>
      </c>
      <c r="Y2" s="4" t="s">
        <v>41</v>
      </c>
      <c r="Z2" s="4" t="s">
        <v>73</v>
      </c>
      <c r="AA2" s="11" t="s">
        <v>41</v>
      </c>
      <c r="AB2" s="11" t="s">
        <v>74</v>
      </c>
      <c r="AC2" s="4" t="s">
        <v>43</v>
      </c>
      <c r="AD2" s="4" t="s">
        <v>43</v>
      </c>
      <c r="AE2" s="4" t="s">
        <v>43</v>
      </c>
      <c r="AF2" s="4" t="s">
        <v>567</v>
      </c>
      <c r="AG2" s="4" t="s">
        <v>758</v>
      </c>
      <c r="AH2" s="12" t="s">
        <v>760</v>
      </c>
      <c r="AI2" s="12" t="s">
        <v>713</v>
      </c>
    </row>
    <row r="3" spans="1:35" ht="48">
      <c r="A3" s="4" t="s">
        <v>441</v>
      </c>
      <c r="B3" s="4" t="s">
        <v>192</v>
      </c>
      <c r="C3" s="12" t="s">
        <v>70</v>
      </c>
      <c r="D3" s="12" t="s">
        <v>328</v>
      </c>
      <c r="E3" s="16" t="s">
        <v>43</v>
      </c>
      <c r="F3" s="4" t="s">
        <v>11</v>
      </c>
      <c r="G3" s="12" t="s">
        <v>222</v>
      </c>
      <c r="H3" s="4" t="s">
        <v>327</v>
      </c>
      <c r="I3" s="5" t="s">
        <v>43</v>
      </c>
      <c r="J3" s="5" t="s">
        <v>43</v>
      </c>
      <c r="K3" s="4" t="s">
        <v>43</v>
      </c>
      <c r="L3" s="6" t="s">
        <v>43</v>
      </c>
      <c r="M3" s="4" t="s">
        <v>43</v>
      </c>
      <c r="N3" s="11" t="s">
        <v>58</v>
      </c>
      <c r="O3" s="4" t="s">
        <v>52</v>
      </c>
      <c r="P3" s="7" t="s">
        <v>43</v>
      </c>
      <c r="Q3" s="8">
        <v>44390</v>
      </c>
      <c r="R3" s="4">
        <v>2021</v>
      </c>
      <c r="S3" s="8">
        <v>45209</v>
      </c>
      <c r="T3" s="4">
        <v>2023</v>
      </c>
      <c r="U3" s="6">
        <v>0.92299299999999995</v>
      </c>
      <c r="V3" s="9">
        <v>44378</v>
      </c>
      <c r="W3" s="6">
        <f>IF(U3="-","-",IF(V3="-",'FGV_INCC-M'!$C$411*U3,VLOOKUP(V3,'FGV_INCC-M'!$A$78:$C$419,3,FALSE)*U3))</f>
        <v>1.04518278192407</v>
      </c>
      <c r="X3" s="10" t="s">
        <v>43</v>
      </c>
      <c r="Y3" s="4" t="s">
        <v>41</v>
      </c>
      <c r="Z3" s="4" t="s">
        <v>71</v>
      </c>
      <c r="AA3" s="11" t="s">
        <v>41</v>
      </c>
      <c r="AB3" s="11" t="s">
        <v>72</v>
      </c>
      <c r="AC3" s="4" t="s">
        <v>43</v>
      </c>
      <c r="AD3" s="4" t="s">
        <v>43</v>
      </c>
      <c r="AE3" s="4" t="s">
        <v>43</v>
      </c>
      <c r="AF3" s="4" t="s">
        <v>567</v>
      </c>
      <c r="AG3" s="4" t="s">
        <v>762</v>
      </c>
      <c r="AH3" s="12" t="s">
        <v>760</v>
      </c>
      <c r="AI3" s="12" t="s">
        <v>389</v>
      </c>
    </row>
    <row r="4" spans="1:35" ht="48">
      <c r="A4" s="4" t="s">
        <v>442</v>
      </c>
      <c r="B4" s="4" t="s">
        <v>192</v>
      </c>
      <c r="C4" s="11" t="s">
        <v>300</v>
      </c>
      <c r="D4" s="11" t="s">
        <v>300</v>
      </c>
      <c r="E4" s="4" t="s">
        <v>43</v>
      </c>
      <c r="F4" s="11" t="s">
        <v>11</v>
      </c>
      <c r="G4" s="12" t="s">
        <v>222</v>
      </c>
      <c r="H4" s="4" t="s">
        <v>319</v>
      </c>
      <c r="I4" s="5" t="s">
        <v>43</v>
      </c>
      <c r="J4" s="5" t="s">
        <v>43</v>
      </c>
      <c r="K4" s="4" t="s">
        <v>43</v>
      </c>
      <c r="L4" s="6" t="s">
        <v>43</v>
      </c>
      <c r="M4" s="4" t="s">
        <v>43</v>
      </c>
      <c r="N4" s="11" t="s">
        <v>58</v>
      </c>
      <c r="O4" s="4" t="s">
        <v>52</v>
      </c>
      <c r="P4" s="7" t="s">
        <v>43</v>
      </c>
      <c r="Q4" s="13">
        <v>40788</v>
      </c>
      <c r="R4" s="14">
        <v>2011</v>
      </c>
      <c r="S4" s="13">
        <v>44856</v>
      </c>
      <c r="T4" s="17">
        <v>2022</v>
      </c>
      <c r="U4" s="15">
        <v>11.563142920000001</v>
      </c>
      <c r="V4" s="9" t="s">
        <v>43</v>
      </c>
      <c r="W4" s="6">
        <f>IF(U4="-","-",IF(V4="-",'FGV_INCC-M'!$C$411*U4,VLOOKUP(V4,'FGV_INCC-M'!$A$78:$C$419,3,FALSE)*U4))</f>
        <v>11.862519218218534</v>
      </c>
      <c r="X4" s="10" t="s">
        <v>243</v>
      </c>
      <c r="Y4" s="4" t="s">
        <v>247</v>
      </c>
      <c r="Z4" s="4" t="s">
        <v>43</v>
      </c>
      <c r="AA4" s="11" t="s">
        <v>301</v>
      </c>
      <c r="AB4" s="11" t="s">
        <v>302</v>
      </c>
      <c r="AC4" s="4" t="s">
        <v>43</v>
      </c>
      <c r="AD4" s="4" t="s">
        <v>43</v>
      </c>
      <c r="AE4" s="4" t="s">
        <v>43</v>
      </c>
      <c r="AF4" s="4" t="s">
        <v>567</v>
      </c>
      <c r="AG4" s="4" t="s">
        <v>85</v>
      </c>
      <c r="AH4" s="12" t="s">
        <v>760</v>
      </c>
      <c r="AI4" s="12" t="s">
        <v>798</v>
      </c>
    </row>
    <row r="5" spans="1:35" ht="36">
      <c r="A5" s="4" t="s">
        <v>444</v>
      </c>
      <c r="B5" s="4" t="s">
        <v>192</v>
      </c>
      <c r="C5" s="11" t="s">
        <v>279</v>
      </c>
      <c r="D5" s="11" t="s">
        <v>279</v>
      </c>
      <c r="E5" s="4" t="s">
        <v>43</v>
      </c>
      <c r="F5" s="11" t="s">
        <v>11</v>
      </c>
      <c r="G5" s="12" t="s">
        <v>222</v>
      </c>
      <c r="H5" s="4" t="s">
        <v>321</v>
      </c>
      <c r="I5" s="5">
        <v>-19.510249999999999</v>
      </c>
      <c r="J5" s="5">
        <v>-43.551319999999997</v>
      </c>
      <c r="K5" s="4" t="s">
        <v>43</v>
      </c>
      <c r="L5" s="6" t="s">
        <v>43</v>
      </c>
      <c r="M5" s="4" t="s">
        <v>43</v>
      </c>
      <c r="N5" s="11" t="s">
        <v>58</v>
      </c>
      <c r="O5" s="11" t="s">
        <v>52</v>
      </c>
      <c r="P5" s="7">
        <v>0.25</v>
      </c>
      <c r="Q5" s="13">
        <v>42005</v>
      </c>
      <c r="R5" s="14">
        <v>2015</v>
      </c>
      <c r="S5" s="13" t="s">
        <v>43</v>
      </c>
      <c r="T5" s="4" t="s">
        <v>43</v>
      </c>
      <c r="U5" s="15">
        <v>356.17820899999998</v>
      </c>
      <c r="V5" s="9" t="s">
        <v>43</v>
      </c>
      <c r="W5" s="6">
        <f>IF(U5="-","-",IF(V5="-",'FGV_INCC-M'!$C$411*U5,VLOOKUP(V5,'FGV_INCC-M'!$A$78:$C$419,3,FALSE)*U5))</f>
        <v>365.39986391287783</v>
      </c>
      <c r="X5" s="10" t="s">
        <v>337</v>
      </c>
      <c r="Y5" s="4" t="s">
        <v>772</v>
      </c>
      <c r="Z5" s="4" t="s">
        <v>43</v>
      </c>
      <c r="AA5" s="11" t="s">
        <v>243</v>
      </c>
      <c r="AB5" s="11" t="s">
        <v>280</v>
      </c>
      <c r="AC5" s="4" t="s">
        <v>43</v>
      </c>
      <c r="AD5" s="4" t="s">
        <v>43</v>
      </c>
      <c r="AE5" s="4" t="s">
        <v>43</v>
      </c>
      <c r="AF5" s="4" t="s">
        <v>585</v>
      </c>
      <c r="AG5" s="4" t="s">
        <v>43</v>
      </c>
      <c r="AH5" s="12" t="s">
        <v>760</v>
      </c>
      <c r="AI5" s="12" t="s">
        <v>798</v>
      </c>
    </row>
    <row r="6" spans="1:35" ht="24">
      <c r="A6" s="4" t="s">
        <v>445</v>
      </c>
      <c r="B6" s="4" t="s">
        <v>192</v>
      </c>
      <c r="C6" s="11" t="s">
        <v>283</v>
      </c>
      <c r="D6" s="11" t="s">
        <v>283</v>
      </c>
      <c r="E6" s="4" t="s">
        <v>43</v>
      </c>
      <c r="F6" s="11" t="s">
        <v>11</v>
      </c>
      <c r="G6" s="12" t="s">
        <v>222</v>
      </c>
      <c r="H6" s="4" t="s">
        <v>335</v>
      </c>
      <c r="I6" s="5">
        <v>-19.983709999999999</v>
      </c>
      <c r="J6" s="5">
        <v>-44.04242</v>
      </c>
      <c r="K6" s="4" t="s">
        <v>43</v>
      </c>
      <c r="L6" s="6" t="s">
        <v>43</v>
      </c>
      <c r="M6" s="4" t="s">
        <v>43</v>
      </c>
      <c r="N6" s="11" t="s">
        <v>58</v>
      </c>
      <c r="O6" s="11" t="s">
        <v>52</v>
      </c>
      <c r="P6" s="7">
        <v>0.92</v>
      </c>
      <c r="Q6" s="13">
        <v>41641</v>
      </c>
      <c r="R6" s="14">
        <v>2014</v>
      </c>
      <c r="S6" s="13" t="s">
        <v>43</v>
      </c>
      <c r="T6" s="4" t="s">
        <v>43</v>
      </c>
      <c r="U6" s="15">
        <v>155.16985199999999</v>
      </c>
      <c r="V6" s="9" t="s">
        <v>43</v>
      </c>
      <c r="W6" s="6">
        <f>IF(U6="-","-",IF(V6="-",'FGV_INCC-M'!$C$411*U6,VLOOKUP(V6,'FGV_INCC-M'!$A$78:$C$419,3,FALSE)*U6))</f>
        <v>159.18728707005599</v>
      </c>
      <c r="X6" s="10" t="s">
        <v>337</v>
      </c>
      <c r="Y6" s="4" t="s">
        <v>772</v>
      </c>
      <c r="Z6" s="4" t="s">
        <v>43</v>
      </c>
      <c r="AA6" s="11" t="s">
        <v>243</v>
      </c>
      <c r="AB6" s="11" t="s">
        <v>284</v>
      </c>
      <c r="AC6" s="4" t="s">
        <v>43</v>
      </c>
      <c r="AD6" s="4" t="s">
        <v>43</v>
      </c>
      <c r="AE6" s="4" t="s">
        <v>43</v>
      </c>
      <c r="AF6" s="4" t="s">
        <v>585</v>
      </c>
      <c r="AG6" s="4" t="s">
        <v>43</v>
      </c>
      <c r="AH6" s="12" t="s">
        <v>760</v>
      </c>
      <c r="AI6" s="12" t="s">
        <v>389</v>
      </c>
    </row>
    <row r="7" spans="1:35" ht="24">
      <c r="A7" s="4" t="s">
        <v>446</v>
      </c>
      <c r="B7" s="4" t="s">
        <v>192</v>
      </c>
      <c r="C7" s="11" t="s">
        <v>254</v>
      </c>
      <c r="D7" s="11" t="s">
        <v>254</v>
      </c>
      <c r="E7" s="4" t="s">
        <v>43</v>
      </c>
      <c r="F7" s="11" t="s">
        <v>11</v>
      </c>
      <c r="G7" s="12" t="s">
        <v>222</v>
      </c>
      <c r="H7" s="4" t="s">
        <v>327</v>
      </c>
      <c r="I7" s="5" t="s">
        <v>43</v>
      </c>
      <c r="J7" s="5" t="s">
        <v>43</v>
      </c>
      <c r="K7" s="4" t="s">
        <v>43</v>
      </c>
      <c r="L7" s="6" t="s">
        <v>43</v>
      </c>
      <c r="M7" s="4" t="s">
        <v>43</v>
      </c>
      <c r="N7" s="11" t="s">
        <v>58</v>
      </c>
      <c r="O7" s="11" t="s">
        <v>439</v>
      </c>
      <c r="P7" s="7">
        <v>0.2</v>
      </c>
      <c r="Q7" s="13">
        <v>41645</v>
      </c>
      <c r="R7" s="14">
        <v>2014</v>
      </c>
      <c r="S7" s="13" t="s">
        <v>43</v>
      </c>
      <c r="T7" s="4" t="s">
        <v>43</v>
      </c>
      <c r="U7" s="15">
        <v>53.137810590000001</v>
      </c>
      <c r="V7" s="9" t="s">
        <v>43</v>
      </c>
      <c r="W7" s="6">
        <f>IF(U7="-","-",IF(V7="-",'FGV_INCC-M'!$C$411*U7,VLOOKUP(V7,'FGV_INCC-M'!$A$78:$C$419,3,FALSE)*U7))</f>
        <v>54.513578505343879</v>
      </c>
      <c r="X7" s="10" t="s">
        <v>243</v>
      </c>
      <c r="Y7" s="4" t="s">
        <v>772</v>
      </c>
      <c r="Z7" s="4" t="s">
        <v>43</v>
      </c>
      <c r="AA7" s="11" t="s">
        <v>243</v>
      </c>
      <c r="AB7" s="11" t="s">
        <v>255</v>
      </c>
      <c r="AC7" s="4" t="s">
        <v>43</v>
      </c>
      <c r="AD7" s="4" t="s">
        <v>43</v>
      </c>
      <c r="AE7" s="4" t="s">
        <v>43</v>
      </c>
      <c r="AF7" s="4" t="s">
        <v>585</v>
      </c>
      <c r="AG7" s="4" t="s">
        <v>43</v>
      </c>
      <c r="AH7" s="12" t="s">
        <v>760</v>
      </c>
      <c r="AI7" s="12" t="s">
        <v>389</v>
      </c>
    </row>
    <row r="8" spans="1:35" ht="36">
      <c r="A8" s="4" t="s">
        <v>447</v>
      </c>
      <c r="B8" s="4" t="s">
        <v>192</v>
      </c>
      <c r="C8" s="11" t="s">
        <v>294</v>
      </c>
      <c r="D8" s="11" t="s">
        <v>294</v>
      </c>
      <c r="E8" s="4" t="s">
        <v>43</v>
      </c>
      <c r="F8" s="11" t="s">
        <v>11</v>
      </c>
      <c r="G8" s="12" t="s">
        <v>222</v>
      </c>
      <c r="H8" s="4" t="s">
        <v>43</v>
      </c>
      <c r="I8" s="5" t="s">
        <v>43</v>
      </c>
      <c r="J8" s="5" t="s">
        <v>43</v>
      </c>
      <c r="K8" s="4" t="s">
        <v>43</v>
      </c>
      <c r="L8" s="6" t="s">
        <v>43</v>
      </c>
      <c r="M8" s="4" t="s">
        <v>43</v>
      </c>
      <c r="N8" s="11" t="s">
        <v>58</v>
      </c>
      <c r="O8" s="11" t="s">
        <v>52</v>
      </c>
      <c r="P8" s="7">
        <v>7.0000000000000007E-2</v>
      </c>
      <c r="Q8" s="13">
        <v>44147</v>
      </c>
      <c r="R8" s="14">
        <v>2020</v>
      </c>
      <c r="S8" s="13" t="s">
        <v>43</v>
      </c>
      <c r="T8" s="4" t="s">
        <v>43</v>
      </c>
      <c r="U8" s="15">
        <v>10</v>
      </c>
      <c r="V8" s="9" t="s">
        <v>43</v>
      </c>
      <c r="W8" s="6">
        <f>IF(U8="-","-",IF(V8="-",'FGV_INCC-M'!$C$411*U8,VLOOKUP(V8,'FGV_INCC-M'!$A$78:$C$419,3,FALSE)*U8))</f>
        <v>10.25890564554099</v>
      </c>
      <c r="X8" s="10" t="s">
        <v>337</v>
      </c>
      <c r="Y8" s="4" t="s">
        <v>247</v>
      </c>
      <c r="Z8" s="4" t="s">
        <v>43</v>
      </c>
      <c r="AA8" s="11" t="s">
        <v>243</v>
      </c>
      <c r="AB8" s="11" t="s">
        <v>295</v>
      </c>
      <c r="AC8" s="4" t="s">
        <v>43</v>
      </c>
      <c r="AD8" s="4" t="s">
        <v>43</v>
      </c>
      <c r="AE8" s="4" t="s">
        <v>43</v>
      </c>
      <c r="AF8" s="4" t="s">
        <v>567</v>
      </c>
      <c r="AG8" s="4" t="s">
        <v>85</v>
      </c>
      <c r="AH8" s="12" t="s">
        <v>760</v>
      </c>
      <c r="AI8" s="12" t="s">
        <v>713</v>
      </c>
    </row>
    <row r="9" spans="1:35" ht="60">
      <c r="A9" s="4" t="s">
        <v>449</v>
      </c>
      <c r="B9" s="4" t="s">
        <v>192</v>
      </c>
      <c r="C9" s="4" t="s">
        <v>333</v>
      </c>
      <c r="D9" s="12" t="s">
        <v>334</v>
      </c>
      <c r="E9" s="16" t="s">
        <v>43</v>
      </c>
      <c r="F9" s="4" t="s">
        <v>11</v>
      </c>
      <c r="G9" s="12" t="s">
        <v>222</v>
      </c>
      <c r="H9" s="4" t="s">
        <v>332</v>
      </c>
      <c r="I9" s="5" t="s">
        <v>43</v>
      </c>
      <c r="J9" s="5" t="s">
        <v>43</v>
      </c>
      <c r="K9" s="4" t="s">
        <v>43</v>
      </c>
      <c r="L9" s="6" t="s">
        <v>43</v>
      </c>
      <c r="M9" s="4" t="s">
        <v>43</v>
      </c>
      <c r="N9" s="4" t="s">
        <v>325</v>
      </c>
      <c r="O9" s="4" t="s">
        <v>63</v>
      </c>
      <c r="P9" s="7" t="s">
        <v>43</v>
      </c>
      <c r="Q9" s="8">
        <v>44414</v>
      </c>
      <c r="R9" s="4">
        <v>2021</v>
      </c>
      <c r="S9" s="8">
        <v>44743</v>
      </c>
      <c r="T9" s="4">
        <v>2022</v>
      </c>
      <c r="U9" s="6">
        <v>0.16314200000000001</v>
      </c>
      <c r="V9" s="9">
        <v>44378</v>
      </c>
      <c r="W9" s="6">
        <f>IF(U9="-","-",IF(V9="-",'FGV_INCC-M'!$C$411*U9,VLOOKUP(V9,'FGV_INCC-M'!$A$78:$C$419,3,FALSE)*U9))</f>
        <v>0.18473943942007867</v>
      </c>
      <c r="X9" s="10" t="s">
        <v>43</v>
      </c>
      <c r="Y9" s="4" t="s">
        <v>41</v>
      </c>
      <c r="Z9" s="4" t="s">
        <v>66</v>
      </c>
      <c r="AA9" s="11" t="s">
        <v>41</v>
      </c>
      <c r="AB9" s="11" t="s">
        <v>676</v>
      </c>
      <c r="AC9" s="4" t="s">
        <v>43</v>
      </c>
      <c r="AD9" s="4" t="s">
        <v>43</v>
      </c>
      <c r="AE9" s="4" t="s">
        <v>43</v>
      </c>
      <c r="AF9" s="4" t="s">
        <v>567</v>
      </c>
      <c r="AG9" s="4" t="s">
        <v>85</v>
      </c>
      <c r="AH9" s="12" t="s">
        <v>760</v>
      </c>
      <c r="AI9" s="12" t="s">
        <v>713</v>
      </c>
    </row>
    <row r="10" spans="1:35" ht="24">
      <c r="A10" s="4" t="s">
        <v>450</v>
      </c>
      <c r="B10" s="4" t="s">
        <v>192</v>
      </c>
      <c r="C10" s="11" t="s">
        <v>50</v>
      </c>
      <c r="D10" s="11" t="s">
        <v>50</v>
      </c>
      <c r="E10" s="4" t="s">
        <v>43</v>
      </c>
      <c r="F10" s="11" t="s">
        <v>11</v>
      </c>
      <c r="G10" s="12" t="s">
        <v>405</v>
      </c>
      <c r="H10" s="4" t="s">
        <v>43</v>
      </c>
      <c r="I10" s="5" t="s">
        <v>43</v>
      </c>
      <c r="J10" s="5" t="s">
        <v>43</v>
      </c>
      <c r="K10" s="4" t="s">
        <v>43</v>
      </c>
      <c r="L10" s="6" t="s">
        <v>43</v>
      </c>
      <c r="M10" s="4" t="s">
        <v>43</v>
      </c>
      <c r="N10" s="11" t="s">
        <v>58</v>
      </c>
      <c r="O10" s="11" t="s">
        <v>52</v>
      </c>
      <c r="P10" s="7">
        <v>1</v>
      </c>
      <c r="Q10" s="13">
        <v>41773</v>
      </c>
      <c r="R10" s="14">
        <v>2014</v>
      </c>
      <c r="S10" s="13" t="s">
        <v>43</v>
      </c>
      <c r="T10" s="4" t="s">
        <v>43</v>
      </c>
      <c r="U10" s="15">
        <v>1.8501669599999999</v>
      </c>
      <c r="V10" s="9" t="s">
        <v>43</v>
      </c>
      <c r="W10" s="6">
        <f>IF(U10="-","-",IF(V10="-",'FGV_INCC-M'!$C$411*U10,VLOOKUP(V10,'FGV_INCC-M'!$A$78:$C$419,3,FALSE)*U10))</f>
        <v>1.8980688271137409</v>
      </c>
      <c r="X10" s="10" t="s">
        <v>243</v>
      </c>
      <c r="Y10" s="4" t="s">
        <v>247</v>
      </c>
      <c r="Z10" s="4" t="s">
        <v>43</v>
      </c>
      <c r="AA10" s="11" t="s">
        <v>243</v>
      </c>
      <c r="AB10" s="11" t="s">
        <v>256</v>
      </c>
      <c r="AC10" s="4" t="s">
        <v>43</v>
      </c>
      <c r="AD10" s="4" t="s">
        <v>43</v>
      </c>
      <c r="AE10" s="4" t="s">
        <v>43</v>
      </c>
      <c r="AF10" s="4" t="s">
        <v>567</v>
      </c>
      <c r="AG10" s="4" t="s">
        <v>85</v>
      </c>
      <c r="AH10" s="12" t="s">
        <v>761</v>
      </c>
      <c r="AI10" s="12" t="s">
        <v>713</v>
      </c>
    </row>
    <row r="11" spans="1:35" ht="24">
      <c r="A11" s="4" t="s">
        <v>451</v>
      </c>
      <c r="B11" s="4" t="s">
        <v>192</v>
      </c>
      <c r="C11" s="11" t="s">
        <v>298</v>
      </c>
      <c r="D11" s="11" t="s">
        <v>298</v>
      </c>
      <c r="E11" s="4" t="s">
        <v>43</v>
      </c>
      <c r="F11" s="11" t="s">
        <v>11</v>
      </c>
      <c r="G11" s="12" t="s">
        <v>222</v>
      </c>
      <c r="H11" s="4" t="s">
        <v>43</v>
      </c>
      <c r="I11" s="5" t="s">
        <v>43</v>
      </c>
      <c r="J11" s="5" t="s">
        <v>43</v>
      </c>
      <c r="K11" s="4" t="s">
        <v>43</v>
      </c>
      <c r="L11" s="6" t="s">
        <v>43</v>
      </c>
      <c r="M11" s="4" t="s">
        <v>43</v>
      </c>
      <c r="N11" s="11" t="s">
        <v>812</v>
      </c>
      <c r="O11" s="11" t="s">
        <v>713</v>
      </c>
      <c r="P11" s="7">
        <v>0.01</v>
      </c>
      <c r="Q11" s="13">
        <v>44265</v>
      </c>
      <c r="R11" s="14">
        <v>2021</v>
      </c>
      <c r="S11" s="13" t="s">
        <v>43</v>
      </c>
      <c r="T11" s="4" t="s">
        <v>43</v>
      </c>
      <c r="U11" s="15">
        <v>12.133011830000001</v>
      </c>
      <c r="V11" s="9" t="s">
        <v>43</v>
      </c>
      <c r="W11" s="6">
        <f>IF(U11="-","-",IF(V11="-",'FGV_INCC-M'!$C$411*U11,VLOOKUP(V11,'FGV_INCC-M'!$A$78:$C$419,3,FALSE)*U11))</f>
        <v>12.447142356020263</v>
      </c>
      <c r="X11" s="10" t="s">
        <v>243</v>
      </c>
      <c r="Y11" s="4" t="s">
        <v>772</v>
      </c>
      <c r="Z11" s="4" t="s">
        <v>43</v>
      </c>
      <c r="AA11" s="11" t="s">
        <v>243</v>
      </c>
      <c r="AB11" s="11" t="s">
        <v>299</v>
      </c>
      <c r="AC11" s="4" t="s">
        <v>43</v>
      </c>
      <c r="AD11" s="4" t="s">
        <v>43</v>
      </c>
      <c r="AE11" s="4" t="s">
        <v>43</v>
      </c>
      <c r="AF11" s="4" t="s">
        <v>567</v>
      </c>
      <c r="AG11" s="4" t="s">
        <v>713</v>
      </c>
      <c r="AH11" s="12" t="s">
        <v>760</v>
      </c>
      <c r="AI11" s="12" t="s">
        <v>713</v>
      </c>
    </row>
    <row r="12" spans="1:35" ht="24">
      <c r="A12" s="4" t="s">
        <v>452</v>
      </c>
      <c r="B12" s="4" t="s">
        <v>192</v>
      </c>
      <c r="C12" s="12" t="s">
        <v>336</v>
      </c>
      <c r="D12" s="12" t="s">
        <v>67</v>
      </c>
      <c r="E12" s="16" t="s">
        <v>43</v>
      </c>
      <c r="F12" s="4" t="s">
        <v>11</v>
      </c>
      <c r="G12" s="12" t="s">
        <v>222</v>
      </c>
      <c r="H12" s="4" t="s">
        <v>43</v>
      </c>
      <c r="I12" s="5" t="s">
        <v>43</v>
      </c>
      <c r="J12" s="5" t="s">
        <v>43</v>
      </c>
      <c r="K12" s="4" t="s">
        <v>43</v>
      </c>
      <c r="L12" s="6" t="s">
        <v>43</v>
      </c>
      <c r="M12" s="4" t="s">
        <v>43</v>
      </c>
      <c r="N12" s="4" t="s">
        <v>325</v>
      </c>
      <c r="O12" s="4" t="s">
        <v>134</v>
      </c>
      <c r="P12" s="7" t="s">
        <v>43</v>
      </c>
      <c r="Q12" s="8">
        <v>44361</v>
      </c>
      <c r="R12" s="4">
        <v>2021</v>
      </c>
      <c r="S12" s="8">
        <v>44840</v>
      </c>
      <c r="T12" s="4">
        <v>2022</v>
      </c>
      <c r="U12" s="6">
        <v>3.9341816700000001</v>
      </c>
      <c r="V12" s="9">
        <v>44348</v>
      </c>
      <c r="W12" s="6">
        <f>IF(U12="-","-",IF(V12="-",'FGV_INCC-M'!$C$411*U12,VLOOKUP(V12,'FGV_INCC-M'!$A$78:$C$419,3,FALSE)*U12))</f>
        <v>4.5104320142447296</v>
      </c>
      <c r="X12" s="10" t="s">
        <v>43</v>
      </c>
      <c r="Y12" s="4" t="s">
        <v>41</v>
      </c>
      <c r="Z12" s="4" t="s">
        <v>68</v>
      </c>
      <c r="AA12" s="11" t="s">
        <v>41</v>
      </c>
      <c r="AB12" s="11" t="s">
        <v>69</v>
      </c>
      <c r="AC12" s="4" t="s">
        <v>43</v>
      </c>
      <c r="AD12" s="4" t="s">
        <v>43</v>
      </c>
      <c r="AE12" s="4" t="s">
        <v>43</v>
      </c>
      <c r="AF12" s="4" t="s">
        <v>567</v>
      </c>
      <c r="AG12" s="4" t="s">
        <v>763</v>
      </c>
      <c r="AH12" s="12" t="s">
        <v>760</v>
      </c>
      <c r="AI12" s="12" t="s">
        <v>713</v>
      </c>
    </row>
    <row r="13" spans="1:35" ht="24">
      <c r="A13" s="4" t="s">
        <v>453</v>
      </c>
      <c r="B13" s="4" t="s">
        <v>192</v>
      </c>
      <c r="C13" s="11" t="s">
        <v>296</v>
      </c>
      <c r="D13" s="11" t="s">
        <v>296</v>
      </c>
      <c r="E13" s="4" t="s">
        <v>43</v>
      </c>
      <c r="F13" s="11" t="s">
        <v>11</v>
      </c>
      <c r="G13" s="12" t="s">
        <v>222</v>
      </c>
      <c r="H13" s="4" t="s">
        <v>322</v>
      </c>
      <c r="I13" s="5" t="s">
        <v>43</v>
      </c>
      <c r="J13" s="5" t="s">
        <v>43</v>
      </c>
      <c r="K13" s="4" t="s">
        <v>43</v>
      </c>
      <c r="L13" s="6" t="s">
        <v>43</v>
      </c>
      <c r="M13" s="4" t="s">
        <v>43</v>
      </c>
      <c r="N13" s="11" t="s">
        <v>58</v>
      </c>
      <c r="O13" s="11" t="s">
        <v>216</v>
      </c>
      <c r="P13" s="7">
        <v>0</v>
      </c>
      <c r="Q13" s="13" t="s">
        <v>43</v>
      </c>
      <c r="R13" s="14" t="s">
        <v>43</v>
      </c>
      <c r="S13" s="13" t="s">
        <v>43</v>
      </c>
      <c r="T13" s="4" t="s">
        <v>43</v>
      </c>
      <c r="U13" s="15">
        <v>146.81881702000001</v>
      </c>
      <c r="V13" s="9" t="s">
        <v>43</v>
      </c>
      <c r="W13" s="6">
        <f>IF(U13="-","-",IF(V13="-",'FGV_INCC-M'!$C$411*U13,VLOOKUP(V13,'FGV_INCC-M'!$A$78:$C$419,3,FALSE)*U13))</f>
        <v>150.62003907981276</v>
      </c>
      <c r="X13" s="10" t="s">
        <v>243</v>
      </c>
      <c r="Y13" s="4" t="s">
        <v>772</v>
      </c>
      <c r="Z13" s="4" t="s">
        <v>43</v>
      </c>
      <c r="AA13" s="11" t="s">
        <v>243</v>
      </c>
      <c r="AB13" s="11" t="s">
        <v>297</v>
      </c>
      <c r="AC13" s="4" t="s">
        <v>43</v>
      </c>
      <c r="AD13" s="4" t="s">
        <v>43</v>
      </c>
      <c r="AE13" s="4" t="s">
        <v>43</v>
      </c>
      <c r="AF13" s="4" t="s">
        <v>585</v>
      </c>
      <c r="AG13" s="4" t="s">
        <v>43</v>
      </c>
      <c r="AH13" s="12" t="s">
        <v>760</v>
      </c>
      <c r="AI13" s="12" t="s">
        <v>798</v>
      </c>
    </row>
    <row r="14" spans="1:35" ht="24">
      <c r="A14" s="4" t="s">
        <v>454</v>
      </c>
      <c r="B14" s="4" t="s">
        <v>192</v>
      </c>
      <c r="C14" s="11" t="s">
        <v>272</v>
      </c>
      <c r="D14" s="11" t="s">
        <v>272</v>
      </c>
      <c r="E14" s="4" t="s">
        <v>43</v>
      </c>
      <c r="F14" s="11" t="s">
        <v>11</v>
      </c>
      <c r="G14" s="12" t="s">
        <v>222</v>
      </c>
      <c r="H14" s="4" t="s">
        <v>43</v>
      </c>
      <c r="I14" s="5" t="s">
        <v>43</v>
      </c>
      <c r="J14" s="5" t="s">
        <v>43</v>
      </c>
      <c r="K14" s="4" t="s">
        <v>43</v>
      </c>
      <c r="L14" s="6" t="s">
        <v>43</v>
      </c>
      <c r="M14" s="4" t="s">
        <v>43</v>
      </c>
      <c r="N14" s="11" t="s">
        <v>58</v>
      </c>
      <c r="O14" s="11" t="s">
        <v>216</v>
      </c>
      <c r="P14" s="7">
        <v>0</v>
      </c>
      <c r="Q14" s="13" t="s">
        <v>43</v>
      </c>
      <c r="R14" s="14" t="s">
        <v>43</v>
      </c>
      <c r="S14" s="13" t="s">
        <v>43</v>
      </c>
      <c r="T14" s="4" t="s">
        <v>43</v>
      </c>
      <c r="U14" s="15">
        <v>41.969147</v>
      </c>
      <c r="V14" s="9" t="s">
        <v>43</v>
      </c>
      <c r="W14" s="6">
        <f>IF(U14="-","-",IF(V14="-",'FGV_INCC-M'!$C$411*U14,VLOOKUP(V14,'FGV_INCC-M'!$A$78:$C$419,3,FALSE)*U14))</f>
        <v>43.05575190968397</v>
      </c>
      <c r="X14" s="10" t="s">
        <v>337</v>
      </c>
      <c r="Y14" s="4" t="s">
        <v>772</v>
      </c>
      <c r="Z14" s="4" t="s">
        <v>43</v>
      </c>
      <c r="AA14" s="11" t="s">
        <v>243</v>
      </c>
      <c r="AB14" s="11" t="s">
        <v>273</v>
      </c>
      <c r="AC14" s="4" t="s">
        <v>43</v>
      </c>
      <c r="AD14" s="4" t="s">
        <v>43</v>
      </c>
      <c r="AE14" s="4" t="s">
        <v>43</v>
      </c>
      <c r="AF14" s="4" t="s">
        <v>585</v>
      </c>
      <c r="AG14" s="4" t="s">
        <v>43</v>
      </c>
      <c r="AH14" s="12" t="s">
        <v>760</v>
      </c>
      <c r="AI14" s="12" t="s">
        <v>713</v>
      </c>
    </row>
    <row r="15" spans="1:35" ht="24">
      <c r="A15" s="4" t="s">
        <v>455</v>
      </c>
      <c r="B15" s="4" t="s">
        <v>192</v>
      </c>
      <c r="C15" s="11" t="s">
        <v>257</v>
      </c>
      <c r="D15" s="11" t="s">
        <v>257</v>
      </c>
      <c r="E15" s="4" t="s">
        <v>43</v>
      </c>
      <c r="F15" s="11" t="s">
        <v>11</v>
      </c>
      <c r="G15" s="12" t="s">
        <v>405</v>
      </c>
      <c r="H15" s="4" t="s">
        <v>43</v>
      </c>
      <c r="I15" s="5" t="s">
        <v>43</v>
      </c>
      <c r="J15" s="5" t="s">
        <v>43</v>
      </c>
      <c r="K15" s="4" t="s">
        <v>43</v>
      </c>
      <c r="L15" s="6" t="s">
        <v>43</v>
      </c>
      <c r="M15" s="4" t="s">
        <v>43</v>
      </c>
      <c r="N15" s="11" t="s">
        <v>58</v>
      </c>
      <c r="O15" s="11" t="s">
        <v>439</v>
      </c>
      <c r="P15" s="7">
        <v>0.75</v>
      </c>
      <c r="Q15" s="13">
        <v>41138</v>
      </c>
      <c r="R15" s="14">
        <v>2012</v>
      </c>
      <c r="S15" s="13" t="s">
        <v>43</v>
      </c>
      <c r="T15" s="4" t="s">
        <v>43</v>
      </c>
      <c r="U15" s="15">
        <v>36.810020819999998</v>
      </c>
      <c r="V15" s="9" t="s">
        <v>43</v>
      </c>
      <c r="W15" s="6">
        <f>IF(U15="-","-",IF(V15="-",'FGV_INCC-M'!$C$411*U15,VLOOKUP(V15,'FGV_INCC-M'!$A$78:$C$419,3,FALSE)*U15))</f>
        <v>37.763053040277939</v>
      </c>
      <c r="X15" s="10" t="s">
        <v>243</v>
      </c>
      <c r="Y15" s="4" t="s">
        <v>247</v>
      </c>
      <c r="Z15" s="4" t="s">
        <v>43</v>
      </c>
      <c r="AA15" s="11" t="s">
        <v>243</v>
      </c>
      <c r="AB15" s="11" t="s">
        <v>258</v>
      </c>
      <c r="AC15" s="4" t="s">
        <v>43</v>
      </c>
      <c r="AD15" s="4" t="s">
        <v>43</v>
      </c>
      <c r="AE15" s="4" t="s">
        <v>43</v>
      </c>
      <c r="AF15" s="4" t="s">
        <v>567</v>
      </c>
      <c r="AG15" s="4" t="s">
        <v>713</v>
      </c>
      <c r="AH15" s="12" t="s">
        <v>761</v>
      </c>
      <c r="AI15" s="12" t="s">
        <v>713</v>
      </c>
    </row>
    <row r="16" spans="1:35" ht="36">
      <c r="A16" s="4" t="s">
        <v>456</v>
      </c>
      <c r="B16" s="4" t="s">
        <v>192</v>
      </c>
      <c r="C16" s="11" t="s">
        <v>259</v>
      </c>
      <c r="D16" s="11" t="s">
        <v>259</v>
      </c>
      <c r="E16" s="4" t="s">
        <v>43</v>
      </c>
      <c r="F16" s="11" t="s">
        <v>11</v>
      </c>
      <c r="G16" s="12" t="s">
        <v>405</v>
      </c>
      <c r="H16" s="4" t="s">
        <v>43</v>
      </c>
      <c r="I16" s="5" t="s">
        <v>43</v>
      </c>
      <c r="J16" s="5" t="s">
        <v>43</v>
      </c>
      <c r="K16" s="4" t="s">
        <v>43</v>
      </c>
      <c r="L16" s="6" t="s">
        <v>43</v>
      </c>
      <c r="M16" s="4" t="s">
        <v>43</v>
      </c>
      <c r="N16" s="11" t="s">
        <v>58</v>
      </c>
      <c r="O16" s="11" t="s">
        <v>52</v>
      </c>
      <c r="P16" s="7">
        <v>0.45</v>
      </c>
      <c r="Q16" s="13">
        <v>41957</v>
      </c>
      <c r="R16" s="14">
        <v>2014</v>
      </c>
      <c r="S16" s="13" t="s">
        <v>43</v>
      </c>
      <c r="T16" s="4" t="s">
        <v>43</v>
      </c>
      <c r="U16" s="15">
        <v>58.518000000000001</v>
      </c>
      <c r="V16" s="9" t="s">
        <v>43</v>
      </c>
      <c r="W16" s="6">
        <f>IF(U16="-","-",IF(V16="-",'FGV_INCC-M'!$C$411*U16,VLOOKUP(V16,'FGV_INCC-M'!$A$78:$C$419,3,FALSE)*U16))</f>
        <v>60.033064056576762</v>
      </c>
      <c r="X16" s="10" t="s">
        <v>243</v>
      </c>
      <c r="Y16" s="4" t="s">
        <v>247</v>
      </c>
      <c r="Z16" s="4" t="s">
        <v>43</v>
      </c>
      <c r="AA16" s="11" t="s">
        <v>243</v>
      </c>
      <c r="AB16" s="11" t="s">
        <v>260</v>
      </c>
      <c r="AC16" s="4" t="s">
        <v>43</v>
      </c>
      <c r="AD16" s="4" t="s">
        <v>43</v>
      </c>
      <c r="AE16" s="4" t="s">
        <v>43</v>
      </c>
      <c r="AF16" s="4" t="s">
        <v>567</v>
      </c>
      <c r="AG16" s="4" t="s">
        <v>713</v>
      </c>
      <c r="AH16" s="12" t="s">
        <v>761</v>
      </c>
      <c r="AI16" s="12" t="s">
        <v>713</v>
      </c>
    </row>
    <row r="17" spans="1:35" ht="36">
      <c r="A17" s="4" t="s">
        <v>448</v>
      </c>
      <c r="B17" s="4" t="s">
        <v>192</v>
      </c>
      <c r="C17" s="12" t="s">
        <v>673</v>
      </c>
      <c r="D17" s="12" t="s">
        <v>672</v>
      </c>
      <c r="E17" s="16" t="s">
        <v>43</v>
      </c>
      <c r="F17" s="4" t="s">
        <v>11</v>
      </c>
      <c r="G17" s="12" t="s">
        <v>405</v>
      </c>
      <c r="H17" s="4" t="s">
        <v>43</v>
      </c>
      <c r="I17" s="5" t="s">
        <v>43</v>
      </c>
      <c r="J17" s="5" t="s">
        <v>43</v>
      </c>
      <c r="K17" s="4" t="s">
        <v>43</v>
      </c>
      <c r="L17" s="6" t="s">
        <v>43</v>
      </c>
      <c r="M17" s="4" t="s">
        <v>43</v>
      </c>
      <c r="N17" s="4" t="s">
        <v>325</v>
      </c>
      <c r="O17" s="4" t="s">
        <v>63</v>
      </c>
      <c r="P17" s="7" t="s">
        <v>43</v>
      </c>
      <c r="Q17" s="8">
        <v>44916</v>
      </c>
      <c r="R17" s="4">
        <v>2022</v>
      </c>
      <c r="S17" s="8" t="s">
        <v>43</v>
      </c>
      <c r="T17" s="4" t="s">
        <v>43</v>
      </c>
      <c r="U17" s="6">
        <v>24.364840130000001</v>
      </c>
      <c r="V17" s="9">
        <v>44896</v>
      </c>
      <c r="W17" s="6">
        <f>IF(U17="-","-",IF(V17="-",'FGV_INCC-M'!$C$411*U17,VLOOKUP(V17,'FGV_INCC-M'!$A$78:$C$419,3,FALSE)*U17))</f>
        <v>24.492916453077008</v>
      </c>
      <c r="X17" s="10" t="s">
        <v>43</v>
      </c>
      <c r="Y17" s="4" t="s">
        <v>41</v>
      </c>
      <c r="Z17" s="4" t="s">
        <v>674</v>
      </c>
      <c r="AA17" s="11" t="s">
        <v>41</v>
      </c>
      <c r="AB17" s="11" t="s">
        <v>675</v>
      </c>
      <c r="AC17" s="4" t="s">
        <v>43</v>
      </c>
      <c r="AD17" s="4" t="s">
        <v>43</v>
      </c>
      <c r="AE17" s="4" t="s">
        <v>43</v>
      </c>
      <c r="AF17" s="4" t="s">
        <v>567</v>
      </c>
      <c r="AG17" s="4" t="s">
        <v>713</v>
      </c>
      <c r="AH17" s="12" t="s">
        <v>761</v>
      </c>
      <c r="AI17" s="12" t="s">
        <v>713</v>
      </c>
    </row>
    <row r="18" spans="1:35" ht="60">
      <c r="A18" s="4" t="s">
        <v>457</v>
      </c>
      <c r="B18" s="4" t="s">
        <v>192</v>
      </c>
      <c r="C18" s="4" t="s">
        <v>326</v>
      </c>
      <c r="D18" s="12" t="s">
        <v>75</v>
      </c>
      <c r="E18" s="16" t="s">
        <v>43</v>
      </c>
      <c r="F18" s="4" t="s">
        <v>11</v>
      </c>
      <c r="G18" s="12" t="s">
        <v>222</v>
      </c>
      <c r="H18" s="4" t="s">
        <v>324</v>
      </c>
      <c r="I18" s="5" t="s">
        <v>43</v>
      </c>
      <c r="J18" s="5" t="s">
        <v>43</v>
      </c>
      <c r="K18" s="4" t="s">
        <v>43</v>
      </c>
      <c r="L18" s="6" t="s">
        <v>43</v>
      </c>
      <c r="M18" s="4" t="s">
        <v>43</v>
      </c>
      <c r="N18" s="11" t="s">
        <v>58</v>
      </c>
      <c r="O18" s="11" t="s">
        <v>52</v>
      </c>
      <c r="P18" s="7" t="s">
        <v>43</v>
      </c>
      <c r="Q18" s="8">
        <v>44280</v>
      </c>
      <c r="R18" s="4">
        <v>2021</v>
      </c>
      <c r="S18" s="8">
        <v>45509</v>
      </c>
      <c r="T18" s="4">
        <v>2024</v>
      </c>
      <c r="U18" s="6">
        <v>197.36833110000001</v>
      </c>
      <c r="V18" s="9">
        <v>44256</v>
      </c>
      <c r="W18" s="6">
        <f>IF(U18="-","-",IF(V18="-",'FGV_INCC-M'!$C$411*U18,VLOOKUP(V18,'FGV_INCC-M'!$A$78:$C$419,3,FALSE)*U18))</f>
        <v>237.89440330562022</v>
      </c>
      <c r="X18" s="10" t="s">
        <v>43</v>
      </c>
      <c r="Y18" s="4" t="s">
        <v>41</v>
      </c>
      <c r="Z18" s="4" t="s">
        <v>76</v>
      </c>
      <c r="AA18" s="11" t="s">
        <v>41</v>
      </c>
      <c r="AB18" s="11" t="s">
        <v>77</v>
      </c>
      <c r="AC18" s="4" t="s">
        <v>43</v>
      </c>
      <c r="AD18" s="4" t="s">
        <v>43</v>
      </c>
      <c r="AE18" s="4" t="s">
        <v>43</v>
      </c>
      <c r="AF18" s="4" t="s">
        <v>585</v>
      </c>
      <c r="AG18" s="4" t="s">
        <v>43</v>
      </c>
      <c r="AH18" s="12" t="s">
        <v>760</v>
      </c>
      <c r="AI18" s="12" t="s">
        <v>798</v>
      </c>
    </row>
    <row r="19" spans="1:35" ht="96">
      <c r="A19" s="4" t="s">
        <v>696</v>
      </c>
      <c r="B19" s="4" t="s">
        <v>192</v>
      </c>
      <c r="C19" s="4" t="s">
        <v>694</v>
      </c>
      <c r="D19" s="43" t="s">
        <v>695</v>
      </c>
      <c r="E19" s="4" t="s">
        <v>43</v>
      </c>
      <c r="F19" s="4" t="s">
        <v>11</v>
      </c>
      <c r="G19" s="4" t="s">
        <v>379</v>
      </c>
      <c r="H19" s="4" t="s">
        <v>697</v>
      </c>
      <c r="I19" s="47"/>
      <c r="J19" s="47"/>
      <c r="K19" s="4" t="s">
        <v>43</v>
      </c>
      <c r="L19" s="4" t="s">
        <v>43</v>
      </c>
      <c r="M19" s="4" t="s">
        <v>43</v>
      </c>
      <c r="N19" s="4" t="s">
        <v>58</v>
      </c>
      <c r="O19" s="4" t="s">
        <v>698</v>
      </c>
      <c r="P19" s="48" t="s">
        <v>43</v>
      </c>
      <c r="Q19" s="49" t="s">
        <v>43</v>
      </c>
      <c r="R19" s="45" t="s">
        <v>43</v>
      </c>
      <c r="S19" s="49" t="s">
        <v>43</v>
      </c>
      <c r="T19" s="46" t="s">
        <v>43</v>
      </c>
      <c r="U19" s="6">
        <v>840</v>
      </c>
      <c r="V19" s="50" t="s">
        <v>43</v>
      </c>
      <c r="W19" s="44">
        <f>IF(U19="-","-",IF(V19="-",'FGV_INCC-M'!$C$411*U19,VLOOKUP(V19,'FGV_INCC-M'!$A$78:$C$419,3,FALSE)*U19))</f>
        <v>861.74807422544313</v>
      </c>
      <c r="X19" s="45" t="s">
        <v>43</v>
      </c>
      <c r="Y19" s="4" t="s">
        <v>41</v>
      </c>
      <c r="Z19" s="4" t="s">
        <v>43</v>
      </c>
      <c r="AA19" s="4" t="s">
        <v>41</v>
      </c>
      <c r="AB19" s="11" t="s">
        <v>699</v>
      </c>
      <c r="AC19" s="4" t="s">
        <v>43</v>
      </c>
      <c r="AD19" s="4" t="s">
        <v>43</v>
      </c>
      <c r="AE19" s="4" t="s">
        <v>43</v>
      </c>
      <c r="AF19" s="4" t="s">
        <v>585</v>
      </c>
      <c r="AG19" s="4" t="s">
        <v>43</v>
      </c>
      <c r="AH19" s="12" t="s">
        <v>760</v>
      </c>
      <c r="AI19" s="12" t="s">
        <v>798</v>
      </c>
    </row>
    <row r="20" spans="1:35" ht="28.8">
      <c r="A20" s="4" t="s">
        <v>458</v>
      </c>
      <c r="B20" s="4" t="s">
        <v>192</v>
      </c>
      <c r="C20" s="11" t="s">
        <v>796</v>
      </c>
      <c r="D20" s="11" t="s">
        <v>252</v>
      </c>
      <c r="E20" s="4" t="s">
        <v>43</v>
      </c>
      <c r="F20" s="11" t="s">
        <v>11</v>
      </c>
      <c r="G20" s="4" t="s">
        <v>221</v>
      </c>
      <c r="H20" s="4" t="s">
        <v>338</v>
      </c>
      <c r="I20" s="5" t="s">
        <v>43</v>
      </c>
      <c r="J20" s="5" t="s">
        <v>43</v>
      </c>
      <c r="K20" s="4" t="s">
        <v>43</v>
      </c>
      <c r="L20" s="6" t="s">
        <v>43</v>
      </c>
      <c r="M20" s="4" t="s">
        <v>43</v>
      </c>
      <c r="N20" s="11" t="s">
        <v>58</v>
      </c>
      <c r="O20" s="11" t="s">
        <v>52</v>
      </c>
      <c r="P20" s="7">
        <v>0.93</v>
      </c>
      <c r="Q20" s="13">
        <v>41108</v>
      </c>
      <c r="R20" s="14">
        <v>2012</v>
      </c>
      <c r="S20" s="13" t="s">
        <v>43</v>
      </c>
      <c r="T20" s="4" t="s">
        <v>43</v>
      </c>
      <c r="U20" s="15">
        <v>64.375636020000002</v>
      </c>
      <c r="V20" s="9" t="s">
        <v>43</v>
      </c>
      <c r="W20" s="6">
        <f>IF(U20="-","-",IF(V20="-",'FGV_INCC-M'!$C$411*U20,VLOOKUP(V20,'FGV_INCC-M'!$A$78:$C$419,3,FALSE)*U20))</f>
        <v>66.042357580086986</v>
      </c>
      <c r="X20" s="10" t="s">
        <v>243</v>
      </c>
      <c r="Y20" s="4" t="s">
        <v>247</v>
      </c>
      <c r="Z20" s="4" t="s">
        <v>43</v>
      </c>
      <c r="AA20" s="11" t="s">
        <v>243</v>
      </c>
      <c r="AB20" s="41" t="s">
        <v>253</v>
      </c>
      <c r="AC20" s="4" t="s">
        <v>43</v>
      </c>
      <c r="AD20" s="4" t="s">
        <v>43</v>
      </c>
      <c r="AE20" s="4" t="s">
        <v>43</v>
      </c>
      <c r="AF20" s="4" t="s">
        <v>585</v>
      </c>
      <c r="AG20" s="4" t="s">
        <v>43</v>
      </c>
      <c r="AH20" s="12" t="s">
        <v>756</v>
      </c>
      <c r="AI20" s="12" t="s">
        <v>389</v>
      </c>
    </row>
    <row r="21" spans="1:35" ht="24">
      <c r="A21" s="4" t="s">
        <v>459</v>
      </c>
      <c r="B21" s="4" t="s">
        <v>192</v>
      </c>
      <c r="C21" s="11" t="s">
        <v>795</v>
      </c>
      <c r="D21" s="11" t="s">
        <v>277</v>
      </c>
      <c r="E21" s="4" t="s">
        <v>43</v>
      </c>
      <c r="F21" s="11" t="s">
        <v>11</v>
      </c>
      <c r="G21" s="4" t="s">
        <v>221</v>
      </c>
      <c r="H21" s="4" t="s">
        <v>339</v>
      </c>
      <c r="I21" s="5">
        <v>-19.817730000000001</v>
      </c>
      <c r="J21" s="5">
        <v>-43.96987</v>
      </c>
      <c r="K21" s="4" t="s">
        <v>43</v>
      </c>
      <c r="L21" s="6" t="s">
        <v>43</v>
      </c>
      <c r="M21" s="4" t="s">
        <v>43</v>
      </c>
      <c r="N21" s="11" t="s">
        <v>58</v>
      </c>
      <c r="O21" s="11" t="s">
        <v>439</v>
      </c>
      <c r="P21" s="7">
        <v>0.79</v>
      </c>
      <c r="Q21" s="13">
        <v>41365</v>
      </c>
      <c r="R21" s="14">
        <v>2013</v>
      </c>
      <c r="S21" s="13" t="s">
        <v>43</v>
      </c>
      <c r="T21" s="4" t="s">
        <v>43</v>
      </c>
      <c r="U21" s="15">
        <v>82.004968000000005</v>
      </c>
      <c r="V21" s="9" t="s">
        <v>43</v>
      </c>
      <c r="W21" s="6">
        <f>IF(U21="-","-",IF(V21="-",'FGV_INCC-M'!$C$411*U21,VLOOKUP(V21,'FGV_INCC-M'!$A$78:$C$419,3,FALSE)*U21))</f>
        <v>84.128122917760834</v>
      </c>
      <c r="X21" s="10" t="s">
        <v>337</v>
      </c>
      <c r="Y21" s="4" t="s">
        <v>247</v>
      </c>
      <c r="Z21" s="4" t="s">
        <v>43</v>
      </c>
      <c r="AA21" s="11" t="s">
        <v>243</v>
      </c>
      <c r="AB21" s="11" t="s">
        <v>278</v>
      </c>
      <c r="AC21" s="4" t="s">
        <v>43</v>
      </c>
      <c r="AD21" s="4" t="s">
        <v>43</v>
      </c>
      <c r="AE21" s="4" t="s">
        <v>43</v>
      </c>
      <c r="AF21" s="4" t="s">
        <v>585</v>
      </c>
      <c r="AG21" s="4" t="s">
        <v>43</v>
      </c>
      <c r="AH21" s="12" t="s">
        <v>756</v>
      </c>
      <c r="AI21" s="12" t="s">
        <v>798</v>
      </c>
    </row>
    <row r="22" spans="1:35" ht="36">
      <c r="A22" s="4" t="s">
        <v>443</v>
      </c>
      <c r="B22" s="4" t="s">
        <v>192</v>
      </c>
      <c r="C22" s="11" t="s">
        <v>281</v>
      </c>
      <c r="D22" s="11" t="s">
        <v>281</v>
      </c>
      <c r="E22" s="4" t="s">
        <v>43</v>
      </c>
      <c r="F22" s="11" t="s">
        <v>340</v>
      </c>
      <c r="G22" s="12" t="s">
        <v>222</v>
      </c>
      <c r="H22" s="4" t="s">
        <v>224</v>
      </c>
      <c r="I22" s="5">
        <v>-19.555499999999999</v>
      </c>
      <c r="J22" s="5">
        <v>-44.031399999999998</v>
      </c>
      <c r="K22" s="4" t="s">
        <v>43</v>
      </c>
      <c r="L22" s="6" t="s">
        <v>43</v>
      </c>
      <c r="M22" s="4" t="s">
        <v>43</v>
      </c>
      <c r="N22" s="11" t="s">
        <v>58</v>
      </c>
      <c r="O22" s="11" t="s">
        <v>439</v>
      </c>
      <c r="P22" s="7">
        <v>0.39</v>
      </c>
      <c r="Q22" s="13">
        <v>41669</v>
      </c>
      <c r="R22" s="14">
        <v>2014</v>
      </c>
      <c r="S22" s="13" t="s">
        <v>43</v>
      </c>
      <c r="T22" s="4" t="s">
        <v>43</v>
      </c>
      <c r="U22" s="15">
        <v>127.25</v>
      </c>
      <c r="V22" s="9" t="s">
        <v>43</v>
      </c>
      <c r="W22" s="6">
        <f>IF(U22="-","-",IF(V22="-",'FGV_INCC-M'!$C$411*U22,VLOOKUP(V22,'FGV_INCC-M'!$A$78:$C$419,3,FALSE)*U22))</f>
        <v>130.5445743395091</v>
      </c>
      <c r="X22" s="10" t="s">
        <v>243</v>
      </c>
      <c r="Y22" s="4" t="s">
        <v>247</v>
      </c>
      <c r="Z22" s="4" t="s">
        <v>320</v>
      </c>
      <c r="AA22" s="11" t="s">
        <v>243</v>
      </c>
      <c r="AB22" s="11" t="s">
        <v>282</v>
      </c>
      <c r="AC22" s="4" t="s">
        <v>43</v>
      </c>
      <c r="AD22" s="4" t="s">
        <v>43</v>
      </c>
      <c r="AE22" s="4" t="s">
        <v>43</v>
      </c>
      <c r="AF22" s="4" t="s">
        <v>567</v>
      </c>
      <c r="AG22" s="4" t="s">
        <v>85</v>
      </c>
      <c r="AH22" s="12" t="s">
        <v>760</v>
      </c>
      <c r="AI22" s="12" t="s">
        <v>389</v>
      </c>
    </row>
    <row r="23" spans="1:35" ht="24">
      <c r="A23" s="4" t="s">
        <v>461</v>
      </c>
      <c r="B23" s="4" t="s">
        <v>192</v>
      </c>
      <c r="C23" s="11" t="s">
        <v>391</v>
      </c>
      <c r="D23" s="11" t="s">
        <v>390</v>
      </c>
      <c r="E23" s="11" t="s">
        <v>43</v>
      </c>
      <c r="F23" s="11" t="s">
        <v>340</v>
      </c>
      <c r="G23" s="12" t="s">
        <v>222</v>
      </c>
      <c r="H23" s="4" t="s">
        <v>217</v>
      </c>
      <c r="I23" s="5" t="s">
        <v>43</v>
      </c>
      <c r="J23" s="5" t="s">
        <v>43</v>
      </c>
      <c r="K23" s="5" t="s">
        <v>43</v>
      </c>
      <c r="L23" s="5" t="s">
        <v>43</v>
      </c>
      <c r="M23" s="5" t="s">
        <v>43</v>
      </c>
      <c r="N23" s="11" t="s">
        <v>58</v>
      </c>
      <c r="O23" s="11" t="s">
        <v>439</v>
      </c>
      <c r="P23" s="7">
        <v>1</v>
      </c>
      <c r="Q23" s="13">
        <v>40645</v>
      </c>
      <c r="R23" s="14">
        <v>2011</v>
      </c>
      <c r="S23" s="13" t="s">
        <v>43</v>
      </c>
      <c r="T23" s="4" t="s">
        <v>43</v>
      </c>
      <c r="U23" s="15">
        <v>48.222935799999995</v>
      </c>
      <c r="V23" s="9" t="s">
        <v>43</v>
      </c>
      <c r="W23" s="6">
        <f>IF(U23="-","-",IF(V23="-",'FGV_INCC-M'!$C$411*U23,VLOOKUP(V23,'FGV_INCC-M'!$A$78:$C$419,3,FALSE)*U23))</f>
        <v>49.471454832318067</v>
      </c>
      <c r="X23" s="10" t="s">
        <v>243</v>
      </c>
      <c r="Y23" s="4" t="s">
        <v>247</v>
      </c>
      <c r="Z23" s="4" t="s">
        <v>43</v>
      </c>
      <c r="AA23" s="11" t="s">
        <v>243</v>
      </c>
      <c r="AB23" s="11" t="s">
        <v>249</v>
      </c>
      <c r="AC23" s="4" t="s">
        <v>43</v>
      </c>
      <c r="AD23" s="4" t="s">
        <v>43</v>
      </c>
      <c r="AE23" s="4" t="s">
        <v>43</v>
      </c>
      <c r="AF23" s="4" t="s">
        <v>567</v>
      </c>
      <c r="AG23" s="4" t="s">
        <v>811</v>
      </c>
      <c r="AH23" s="12" t="s">
        <v>760</v>
      </c>
      <c r="AI23" s="4" t="s">
        <v>389</v>
      </c>
    </row>
    <row r="24" spans="1:35" ht="60">
      <c r="A24" s="4" t="s">
        <v>460</v>
      </c>
      <c r="B24" s="4" t="s">
        <v>192</v>
      </c>
      <c r="C24" s="4" t="s">
        <v>810</v>
      </c>
      <c r="D24" s="4" t="s">
        <v>223</v>
      </c>
      <c r="E24" s="4" t="s">
        <v>43</v>
      </c>
      <c r="F24" s="11" t="s">
        <v>340</v>
      </c>
      <c r="G24" s="12" t="s">
        <v>222</v>
      </c>
      <c r="H24" s="4" t="s">
        <v>217</v>
      </c>
      <c r="I24" s="5" t="s">
        <v>43</v>
      </c>
      <c r="J24" s="5" t="s">
        <v>43</v>
      </c>
      <c r="K24" s="4" t="s">
        <v>43</v>
      </c>
      <c r="L24" s="6">
        <v>0.75</v>
      </c>
      <c r="M24" s="4" t="s">
        <v>43</v>
      </c>
      <c r="N24" s="4" t="s">
        <v>58</v>
      </c>
      <c r="O24" s="4" t="s">
        <v>52</v>
      </c>
      <c r="P24" s="18" t="s">
        <v>43</v>
      </c>
      <c r="Q24" s="8" t="s">
        <v>43</v>
      </c>
      <c r="R24" s="4">
        <v>2022</v>
      </c>
      <c r="S24" s="8" t="s">
        <v>43</v>
      </c>
      <c r="T24" s="4" t="s">
        <v>43</v>
      </c>
      <c r="U24" s="6">
        <v>170</v>
      </c>
      <c r="V24" s="9" t="s">
        <v>43</v>
      </c>
      <c r="W24" s="6">
        <f>IF(U24="-","-",IF(V24="-",'FGV_INCC-M'!$C$411*U24,VLOOKUP(V24,'FGV_INCC-M'!$A$78:$C$419,3,FALSE)*U24))</f>
        <v>174.40139597419682</v>
      </c>
      <c r="X24" s="4" t="s">
        <v>722</v>
      </c>
      <c r="Y24" s="4" t="s">
        <v>774</v>
      </c>
      <c r="Z24" s="4" t="s">
        <v>721</v>
      </c>
      <c r="AA24" s="4" t="s">
        <v>199</v>
      </c>
      <c r="AB24" s="11" t="s">
        <v>196</v>
      </c>
      <c r="AC24" s="4" t="s">
        <v>43</v>
      </c>
      <c r="AD24" s="4" t="s">
        <v>43</v>
      </c>
      <c r="AE24" s="4" t="s">
        <v>43</v>
      </c>
      <c r="AF24" s="4" t="s">
        <v>585</v>
      </c>
      <c r="AG24" s="4" t="s">
        <v>43</v>
      </c>
      <c r="AH24" s="12" t="s">
        <v>760</v>
      </c>
      <c r="AI24" s="4" t="s">
        <v>389</v>
      </c>
    </row>
    <row r="25" spans="1:35" ht="120">
      <c r="A25" s="4" t="s">
        <v>462</v>
      </c>
      <c r="B25" s="4" t="s">
        <v>192</v>
      </c>
      <c r="C25" s="11" t="s">
        <v>261</v>
      </c>
      <c r="D25" s="11" t="s">
        <v>387</v>
      </c>
      <c r="E25" s="4" t="s">
        <v>386</v>
      </c>
      <c r="F25" s="11" t="s">
        <v>340</v>
      </c>
      <c r="G25" s="12" t="s">
        <v>222</v>
      </c>
      <c r="H25" s="5" t="s">
        <v>389</v>
      </c>
      <c r="I25" s="5" t="s">
        <v>43</v>
      </c>
      <c r="J25" s="5" t="s">
        <v>43</v>
      </c>
      <c r="K25" s="5" t="s">
        <v>43</v>
      </c>
      <c r="L25" s="5" t="s">
        <v>43</v>
      </c>
      <c r="M25" s="5" t="s">
        <v>43</v>
      </c>
      <c r="N25" s="11" t="s">
        <v>58</v>
      </c>
      <c r="O25" s="11" t="s">
        <v>439</v>
      </c>
      <c r="P25" s="7">
        <v>0.43</v>
      </c>
      <c r="Q25" s="13">
        <v>41962</v>
      </c>
      <c r="R25" s="14">
        <v>2014</v>
      </c>
      <c r="S25" s="13" t="s">
        <v>43</v>
      </c>
      <c r="T25" s="4" t="s">
        <v>43</v>
      </c>
      <c r="U25" s="15">
        <v>19.337793999999999</v>
      </c>
      <c r="V25" s="9" t="s">
        <v>43</v>
      </c>
      <c r="W25" s="6">
        <f>IF(U25="-","-",IF(V25="-",'FGV_INCC-M'!$C$411*U25,VLOOKUP(V25,'FGV_INCC-M'!$A$78:$C$419,3,FALSE)*U25))</f>
        <v>19.838460403890867</v>
      </c>
      <c r="X25" s="10" t="s">
        <v>243</v>
      </c>
      <c r="Y25" s="4" t="s">
        <v>772</v>
      </c>
      <c r="Z25" s="4" t="s">
        <v>43</v>
      </c>
      <c r="AA25" s="11" t="s">
        <v>243</v>
      </c>
      <c r="AB25" s="11" t="s">
        <v>262</v>
      </c>
      <c r="AC25" s="4" t="s">
        <v>43</v>
      </c>
      <c r="AD25" s="4" t="s">
        <v>43</v>
      </c>
      <c r="AE25" s="4" t="s">
        <v>43</v>
      </c>
      <c r="AF25" s="4" t="s">
        <v>585</v>
      </c>
      <c r="AG25" s="4" t="s">
        <v>43</v>
      </c>
      <c r="AH25" s="12" t="s">
        <v>760</v>
      </c>
      <c r="AI25" s="4" t="s">
        <v>389</v>
      </c>
    </row>
    <row r="26" spans="1:35" ht="60">
      <c r="A26" s="4" t="s">
        <v>463</v>
      </c>
      <c r="B26" s="4" t="s">
        <v>192</v>
      </c>
      <c r="C26" s="4" t="s">
        <v>720</v>
      </c>
      <c r="D26" s="4" t="s">
        <v>740</v>
      </c>
      <c r="E26" s="4" t="s">
        <v>43</v>
      </c>
      <c r="F26" s="11" t="s">
        <v>340</v>
      </c>
      <c r="G26" s="12" t="s">
        <v>222</v>
      </c>
      <c r="H26" s="4" t="s">
        <v>388</v>
      </c>
      <c r="I26" s="19" t="s">
        <v>43</v>
      </c>
      <c r="J26" s="19" t="s">
        <v>43</v>
      </c>
      <c r="K26" s="4" t="s">
        <v>43</v>
      </c>
      <c r="L26" s="6" t="s">
        <v>43</v>
      </c>
      <c r="M26" s="4" t="s">
        <v>43</v>
      </c>
      <c r="N26" s="4" t="s">
        <v>58</v>
      </c>
      <c r="O26" s="4" t="s">
        <v>166</v>
      </c>
      <c r="P26" s="18" t="s">
        <v>43</v>
      </c>
      <c r="Q26" s="8" t="s">
        <v>43</v>
      </c>
      <c r="R26" s="4">
        <v>2022</v>
      </c>
      <c r="S26" s="8" t="s">
        <v>43</v>
      </c>
      <c r="T26" s="4" t="s">
        <v>43</v>
      </c>
      <c r="U26" s="6">
        <v>120</v>
      </c>
      <c r="V26" s="9" t="s">
        <v>43</v>
      </c>
      <c r="W26" s="6">
        <f>IF(U26="-","-",IF(V26="-",'FGV_INCC-M'!$C$411*U26,VLOOKUP(V26,'FGV_INCC-M'!$A$78:$C$419,3,FALSE)*U26))</f>
        <v>123.10686774649187</v>
      </c>
      <c r="X26" s="4" t="s">
        <v>719</v>
      </c>
      <c r="Y26" s="4" t="s">
        <v>773</v>
      </c>
      <c r="Z26" s="4" t="s">
        <v>721</v>
      </c>
      <c r="AA26" s="4" t="s">
        <v>199</v>
      </c>
      <c r="AB26" s="11" t="s">
        <v>196</v>
      </c>
      <c r="AC26" s="4" t="s">
        <v>43</v>
      </c>
      <c r="AD26" s="4" t="s">
        <v>43</v>
      </c>
      <c r="AE26" s="4" t="s">
        <v>43</v>
      </c>
      <c r="AF26" s="4" t="s">
        <v>585</v>
      </c>
      <c r="AG26" s="4" t="s">
        <v>43</v>
      </c>
      <c r="AH26" s="12" t="s">
        <v>760</v>
      </c>
      <c r="AI26" s="4" t="s">
        <v>389</v>
      </c>
    </row>
    <row r="27" spans="1:35" ht="48">
      <c r="A27" s="4" t="s">
        <v>472</v>
      </c>
      <c r="B27" s="4" t="s">
        <v>192</v>
      </c>
      <c r="C27" s="4" t="s">
        <v>49</v>
      </c>
      <c r="D27" s="4" t="s">
        <v>407</v>
      </c>
      <c r="E27" s="4" t="s">
        <v>43</v>
      </c>
      <c r="F27" s="4" t="s">
        <v>0</v>
      </c>
      <c r="G27" s="12" t="s">
        <v>221</v>
      </c>
      <c r="H27" s="5" t="s">
        <v>43</v>
      </c>
      <c r="I27" s="5" t="s">
        <v>43</v>
      </c>
      <c r="J27" s="5" t="s">
        <v>43</v>
      </c>
      <c r="K27" s="5" t="s">
        <v>43</v>
      </c>
      <c r="L27" s="5" t="s">
        <v>43</v>
      </c>
      <c r="M27" s="5" t="s">
        <v>43</v>
      </c>
      <c r="N27" s="4" t="s">
        <v>325</v>
      </c>
      <c r="O27" s="4" t="s">
        <v>63</v>
      </c>
      <c r="P27" s="7" t="s">
        <v>43</v>
      </c>
      <c r="Q27" s="8">
        <v>43724</v>
      </c>
      <c r="R27" s="4">
        <v>2019</v>
      </c>
      <c r="S27" s="8" t="s">
        <v>43</v>
      </c>
      <c r="T27" s="4" t="s">
        <v>43</v>
      </c>
      <c r="U27" s="6">
        <v>2.2970000000000002</v>
      </c>
      <c r="V27" s="9" t="s">
        <v>43</v>
      </c>
      <c r="W27" s="6">
        <f>IF(U27="-","-",IF(V27="-",'FGV_INCC-M'!$C$411*U27,VLOOKUP(V27,'FGV_INCC-M'!$A$78:$C$419,3,FALSE)*U27))</f>
        <v>2.3564706267807654</v>
      </c>
      <c r="X27" s="10" t="s">
        <v>43</v>
      </c>
      <c r="Y27" s="4" t="s">
        <v>41</v>
      </c>
      <c r="Z27" s="4" t="s">
        <v>43</v>
      </c>
      <c r="AA27" s="11" t="s">
        <v>41</v>
      </c>
      <c r="AB27" s="11" t="s">
        <v>408</v>
      </c>
      <c r="AC27" s="4" t="s">
        <v>43</v>
      </c>
      <c r="AD27" s="4" t="s">
        <v>43</v>
      </c>
      <c r="AE27" s="4" t="s">
        <v>43</v>
      </c>
      <c r="AF27" s="4" t="s">
        <v>567</v>
      </c>
      <c r="AG27" s="4" t="s">
        <v>786</v>
      </c>
      <c r="AH27" s="12" t="s">
        <v>756</v>
      </c>
      <c r="AI27" s="4" t="s">
        <v>803</v>
      </c>
    </row>
    <row r="28" spans="1:35" ht="72">
      <c r="A28" s="4" t="s">
        <v>473</v>
      </c>
      <c r="B28" s="4" t="s">
        <v>192</v>
      </c>
      <c r="C28" s="4" t="s">
        <v>794</v>
      </c>
      <c r="D28" s="4" t="s">
        <v>409</v>
      </c>
      <c r="E28" s="4" t="s">
        <v>43</v>
      </c>
      <c r="F28" s="4" t="s">
        <v>0</v>
      </c>
      <c r="G28" s="12" t="s">
        <v>307</v>
      </c>
      <c r="H28" s="5" t="s">
        <v>43</v>
      </c>
      <c r="I28" s="5" t="s">
        <v>43</v>
      </c>
      <c r="J28" s="5" t="s">
        <v>43</v>
      </c>
      <c r="K28" s="5" t="s">
        <v>43</v>
      </c>
      <c r="L28" s="5" t="s">
        <v>43</v>
      </c>
      <c r="M28" s="5" t="s">
        <v>43</v>
      </c>
      <c r="N28" s="4" t="s">
        <v>325</v>
      </c>
      <c r="O28" s="4" t="s">
        <v>63</v>
      </c>
      <c r="P28" s="7" t="s">
        <v>43</v>
      </c>
      <c r="Q28" s="8">
        <v>44637</v>
      </c>
      <c r="R28" s="4">
        <v>2022</v>
      </c>
      <c r="S28" s="8" t="s">
        <v>43</v>
      </c>
      <c r="T28" s="4" t="s">
        <v>43</v>
      </c>
      <c r="U28" s="6">
        <v>11.72</v>
      </c>
      <c r="V28" s="9">
        <v>44593</v>
      </c>
      <c r="W28" s="6">
        <f>IF(U28="-","-",IF(V28="-",'FGV_INCC-M'!$C$411*U28,VLOOKUP(V28,'FGV_INCC-M'!$A$78:$C$419,3,FALSE)*U28))</f>
        <v>12.746760925476332</v>
      </c>
      <c r="X28" s="10" t="s">
        <v>43</v>
      </c>
      <c r="Y28" s="4" t="s">
        <v>41</v>
      </c>
      <c r="Z28" s="4" t="s">
        <v>43</v>
      </c>
      <c r="AA28" s="11" t="s">
        <v>41</v>
      </c>
      <c r="AB28" s="11" t="s">
        <v>410</v>
      </c>
      <c r="AC28" s="4" t="s">
        <v>43</v>
      </c>
      <c r="AD28" s="4" t="s">
        <v>43</v>
      </c>
      <c r="AE28" s="4" t="s">
        <v>43</v>
      </c>
      <c r="AF28" s="4" t="s">
        <v>585</v>
      </c>
      <c r="AG28" s="4" t="s">
        <v>43</v>
      </c>
      <c r="AH28" s="12" t="s">
        <v>756</v>
      </c>
      <c r="AI28" s="12" t="s">
        <v>713</v>
      </c>
    </row>
    <row r="29" spans="1:35" ht="36">
      <c r="A29" s="4" t="s">
        <v>470</v>
      </c>
      <c r="B29" s="4" t="s">
        <v>192</v>
      </c>
      <c r="C29" s="11" t="s">
        <v>51</v>
      </c>
      <c r="D29" s="11" t="s">
        <v>51</v>
      </c>
      <c r="E29" s="4" t="s">
        <v>43</v>
      </c>
      <c r="F29" s="4" t="s">
        <v>0</v>
      </c>
      <c r="G29" s="12" t="s">
        <v>405</v>
      </c>
      <c r="H29" s="5" t="s">
        <v>43</v>
      </c>
      <c r="I29" s="5" t="s">
        <v>43</v>
      </c>
      <c r="J29" s="5" t="s">
        <v>43</v>
      </c>
      <c r="K29" s="5" t="s">
        <v>43</v>
      </c>
      <c r="L29" s="5" t="s">
        <v>43</v>
      </c>
      <c r="M29" s="5" t="s">
        <v>43</v>
      </c>
      <c r="N29" s="11" t="s">
        <v>58</v>
      </c>
      <c r="O29" s="11" t="s">
        <v>439</v>
      </c>
      <c r="P29" s="7">
        <v>0.5</v>
      </c>
      <c r="Q29" s="13">
        <v>41787</v>
      </c>
      <c r="R29" s="14">
        <v>2014</v>
      </c>
      <c r="S29" s="13" t="s">
        <v>43</v>
      </c>
      <c r="T29" s="4" t="s">
        <v>43</v>
      </c>
      <c r="U29" s="15">
        <v>30.086019670000002</v>
      </c>
      <c r="V29" s="9" t="s">
        <v>43</v>
      </c>
      <c r="W29" s="6">
        <f>IF(U29="-","-",IF(V29="-",'FGV_INCC-M'!$C$411*U29,VLOOKUP(V29,'FGV_INCC-M'!$A$78:$C$419,3,FALSE)*U29))</f>
        <v>30.86496370444203</v>
      </c>
      <c r="X29" s="10" t="s">
        <v>243</v>
      </c>
      <c r="Y29" s="4" t="s">
        <v>247</v>
      </c>
      <c r="Z29" s="4" t="s">
        <v>43</v>
      </c>
      <c r="AA29" s="11" t="s">
        <v>243</v>
      </c>
      <c r="AB29" s="11" t="s">
        <v>263</v>
      </c>
      <c r="AC29" s="4" t="s">
        <v>43</v>
      </c>
      <c r="AD29" s="4" t="s">
        <v>43</v>
      </c>
      <c r="AE29" s="4" t="s">
        <v>43</v>
      </c>
      <c r="AF29" s="4" t="s">
        <v>567</v>
      </c>
      <c r="AG29" s="4" t="s">
        <v>713</v>
      </c>
      <c r="AH29" s="12" t="s">
        <v>761</v>
      </c>
      <c r="AI29" s="12" t="s">
        <v>713</v>
      </c>
    </row>
    <row r="30" spans="1:35" ht="24">
      <c r="A30" s="4" t="s">
        <v>471</v>
      </c>
      <c r="B30" s="4" t="s">
        <v>192</v>
      </c>
      <c r="C30" s="11" t="s">
        <v>793</v>
      </c>
      <c r="D30" s="11" t="s">
        <v>49</v>
      </c>
      <c r="E30" s="4" t="s">
        <v>43</v>
      </c>
      <c r="F30" s="11" t="s">
        <v>0</v>
      </c>
      <c r="G30" s="4" t="s">
        <v>221</v>
      </c>
      <c r="H30" s="5" t="s">
        <v>43</v>
      </c>
      <c r="I30" s="5" t="s">
        <v>43</v>
      </c>
      <c r="J30" s="5" t="s">
        <v>43</v>
      </c>
      <c r="K30" s="5" t="s">
        <v>43</v>
      </c>
      <c r="L30" s="5" t="s">
        <v>43</v>
      </c>
      <c r="M30" s="5" t="s">
        <v>43</v>
      </c>
      <c r="N30" s="11" t="s">
        <v>58</v>
      </c>
      <c r="O30" s="11" t="s">
        <v>439</v>
      </c>
      <c r="P30" s="7">
        <v>0.68</v>
      </c>
      <c r="Q30" s="13">
        <v>39594</v>
      </c>
      <c r="R30" s="14">
        <v>2008</v>
      </c>
      <c r="S30" s="13" t="s">
        <v>43</v>
      </c>
      <c r="T30" s="4" t="s">
        <v>43</v>
      </c>
      <c r="U30" s="15">
        <v>27.780379539999998</v>
      </c>
      <c r="V30" s="9" t="s">
        <v>43</v>
      </c>
      <c r="W30" s="6">
        <f>IF(U30="-","-",IF(V30="-",'FGV_INCC-M'!$C$411*U30,VLOOKUP(V30,'FGV_INCC-M'!$A$78:$C$419,3,FALSE)*U30))</f>
        <v>28.49962924981774</v>
      </c>
      <c r="X30" s="10" t="s">
        <v>243</v>
      </c>
      <c r="Y30" s="4" t="s">
        <v>247</v>
      </c>
      <c r="Z30" s="4" t="s">
        <v>43</v>
      </c>
      <c r="AA30" s="11" t="s">
        <v>243</v>
      </c>
      <c r="AB30" s="11" t="s">
        <v>248</v>
      </c>
      <c r="AC30" s="4" t="s">
        <v>43</v>
      </c>
      <c r="AD30" s="4" t="s">
        <v>43</v>
      </c>
      <c r="AE30" s="4" t="s">
        <v>43</v>
      </c>
      <c r="AF30" s="4" t="s">
        <v>585</v>
      </c>
      <c r="AG30" s="4" t="s">
        <v>43</v>
      </c>
      <c r="AH30" s="12" t="s">
        <v>756</v>
      </c>
      <c r="AI30" s="12" t="s">
        <v>713</v>
      </c>
    </row>
    <row r="31" spans="1:35" ht="36">
      <c r="A31" s="4" t="s">
        <v>531</v>
      </c>
      <c r="B31" s="4" t="s">
        <v>191</v>
      </c>
      <c r="C31" s="4" t="s">
        <v>428</v>
      </c>
      <c r="D31" s="12" t="s">
        <v>78</v>
      </c>
      <c r="E31" s="4" t="s">
        <v>43</v>
      </c>
      <c r="F31" s="4" t="s">
        <v>24</v>
      </c>
      <c r="G31" s="12" t="s">
        <v>222</v>
      </c>
      <c r="H31" s="5" t="s">
        <v>43</v>
      </c>
      <c r="I31" s="5" t="s">
        <v>43</v>
      </c>
      <c r="J31" s="5" t="s">
        <v>43</v>
      </c>
      <c r="K31" s="5" t="s">
        <v>43</v>
      </c>
      <c r="L31" s="5" t="s">
        <v>43</v>
      </c>
      <c r="M31" s="5" t="s">
        <v>43</v>
      </c>
      <c r="N31" s="4" t="s">
        <v>325</v>
      </c>
      <c r="O31" s="4" t="s">
        <v>63</v>
      </c>
      <c r="P31" s="7" t="s">
        <v>43</v>
      </c>
      <c r="Q31" s="8">
        <v>44756</v>
      </c>
      <c r="R31" s="4">
        <v>2022</v>
      </c>
      <c r="S31" s="8" t="s">
        <v>43</v>
      </c>
      <c r="T31" s="4" t="s">
        <v>43</v>
      </c>
      <c r="U31" s="6">
        <v>0.13546981</v>
      </c>
      <c r="V31" s="9" t="s">
        <v>43</v>
      </c>
      <c r="W31" s="6">
        <f>IF(U31="-","-",IF(V31="-",'FGV_INCC-M'!$C$411*U31,VLOOKUP(V31,'FGV_INCC-M'!$A$78:$C$419,3,FALSE)*U31))</f>
        <v>0.13897719986093651</v>
      </c>
      <c r="X31" s="10" t="s">
        <v>43</v>
      </c>
      <c r="Y31" s="4" t="s">
        <v>41</v>
      </c>
      <c r="Z31" s="4" t="s">
        <v>80</v>
      </c>
      <c r="AA31" s="11" t="s">
        <v>41</v>
      </c>
      <c r="AB31" s="11" t="s">
        <v>79</v>
      </c>
      <c r="AC31" s="4" t="s">
        <v>43</v>
      </c>
      <c r="AD31" s="4" t="s">
        <v>43</v>
      </c>
      <c r="AE31" s="4" t="s">
        <v>43</v>
      </c>
      <c r="AF31" s="4" t="s">
        <v>567</v>
      </c>
      <c r="AG31" s="4" t="s">
        <v>758</v>
      </c>
      <c r="AH31" s="12" t="s">
        <v>760</v>
      </c>
      <c r="AI31" s="4" t="s">
        <v>568</v>
      </c>
    </row>
    <row r="32" spans="1:35" ht="48">
      <c r="A32" s="4" t="s">
        <v>474</v>
      </c>
      <c r="B32" s="4" t="s">
        <v>192</v>
      </c>
      <c r="C32" s="57" t="s">
        <v>723</v>
      </c>
      <c r="D32" s="4" t="s">
        <v>43</v>
      </c>
      <c r="E32" s="4" t="s">
        <v>43</v>
      </c>
      <c r="F32" s="11" t="s">
        <v>1</v>
      </c>
      <c r="G32" s="4" t="s">
        <v>220</v>
      </c>
      <c r="H32" s="4" t="s">
        <v>43</v>
      </c>
      <c r="I32" s="19" t="s">
        <v>43</v>
      </c>
      <c r="J32" s="19" t="s">
        <v>43</v>
      </c>
      <c r="K32" s="4" t="s">
        <v>43</v>
      </c>
      <c r="L32" s="6" t="s">
        <v>43</v>
      </c>
      <c r="M32" s="4" t="s">
        <v>43</v>
      </c>
      <c r="N32" s="4" t="s">
        <v>58</v>
      </c>
      <c r="O32" s="4" t="s">
        <v>713</v>
      </c>
      <c r="P32" s="18" t="s">
        <v>43</v>
      </c>
      <c r="Q32" s="8" t="s">
        <v>43</v>
      </c>
      <c r="R32" s="4" t="s">
        <v>43</v>
      </c>
      <c r="S32" s="8" t="s">
        <v>43</v>
      </c>
      <c r="T32" s="4" t="s">
        <v>43</v>
      </c>
      <c r="U32" s="6" t="s">
        <v>43</v>
      </c>
      <c r="V32" s="9" t="s">
        <v>43</v>
      </c>
      <c r="W32" s="6" t="str">
        <f>IF(U32="-","-",IF(V32="-",'FGV_INCC-M'!$C$411*U32,VLOOKUP(V32,'FGV_INCC-M'!$A$78:$C$419,3,FALSE)*U32))</f>
        <v>-</v>
      </c>
      <c r="X32" s="4" t="s">
        <v>738</v>
      </c>
      <c r="Y32" s="4" t="s">
        <v>710</v>
      </c>
      <c r="Z32" s="4" t="s">
        <v>213</v>
      </c>
      <c r="AA32" s="4" t="s">
        <v>198</v>
      </c>
      <c r="AB32" s="11" t="s">
        <v>201</v>
      </c>
      <c r="AC32" s="4" t="s">
        <v>43</v>
      </c>
      <c r="AD32" s="4" t="s">
        <v>43</v>
      </c>
      <c r="AE32" s="4" t="s">
        <v>43</v>
      </c>
      <c r="AF32" s="4" t="s">
        <v>585</v>
      </c>
      <c r="AG32" s="4" t="s">
        <v>43</v>
      </c>
      <c r="AH32" s="12" t="s">
        <v>706</v>
      </c>
      <c r="AI32" s="4" t="s">
        <v>802</v>
      </c>
    </row>
    <row r="33" spans="1:35" ht="48">
      <c r="A33" s="4" t="s">
        <v>475</v>
      </c>
      <c r="B33" s="4" t="s">
        <v>192</v>
      </c>
      <c r="C33" s="57" t="s">
        <v>724</v>
      </c>
      <c r="D33" s="4" t="s">
        <v>43</v>
      </c>
      <c r="E33" s="4" t="s">
        <v>43</v>
      </c>
      <c r="F33" s="11" t="s">
        <v>1</v>
      </c>
      <c r="G33" s="4" t="s">
        <v>220</v>
      </c>
      <c r="H33" s="4" t="s">
        <v>43</v>
      </c>
      <c r="I33" s="19" t="s">
        <v>43</v>
      </c>
      <c r="J33" s="19" t="s">
        <v>43</v>
      </c>
      <c r="K33" s="4" t="s">
        <v>43</v>
      </c>
      <c r="L33" s="6" t="s">
        <v>43</v>
      </c>
      <c r="M33" s="4" t="s">
        <v>43</v>
      </c>
      <c r="N33" s="4" t="s">
        <v>58</v>
      </c>
      <c r="O33" s="4" t="s">
        <v>713</v>
      </c>
      <c r="P33" s="18" t="s">
        <v>43</v>
      </c>
      <c r="Q33" s="8" t="s">
        <v>43</v>
      </c>
      <c r="R33" s="4" t="s">
        <v>43</v>
      </c>
      <c r="S33" s="8" t="s">
        <v>43</v>
      </c>
      <c r="T33" s="4" t="s">
        <v>43</v>
      </c>
      <c r="U33" s="6" t="s">
        <v>43</v>
      </c>
      <c r="V33" s="9" t="s">
        <v>43</v>
      </c>
      <c r="W33" s="6" t="str">
        <f>IF(U33="-","-",IF(V33="-",'FGV_INCC-M'!$C$411*U33,VLOOKUP(V33,'FGV_INCC-M'!$A$78:$C$419,3,FALSE)*U33))</f>
        <v>-</v>
      </c>
      <c r="X33" s="4" t="s">
        <v>738</v>
      </c>
      <c r="Y33" s="4" t="s">
        <v>710</v>
      </c>
      <c r="Z33" s="4" t="s">
        <v>213</v>
      </c>
      <c r="AA33" s="4" t="s">
        <v>198</v>
      </c>
      <c r="AB33" s="11" t="s">
        <v>201</v>
      </c>
      <c r="AC33" s="4" t="s">
        <v>43</v>
      </c>
      <c r="AD33" s="4" t="s">
        <v>43</v>
      </c>
      <c r="AE33" s="4" t="s">
        <v>43</v>
      </c>
      <c r="AF33" s="4" t="s">
        <v>585</v>
      </c>
      <c r="AG33" s="4" t="s">
        <v>43</v>
      </c>
      <c r="AH33" s="12" t="s">
        <v>706</v>
      </c>
      <c r="AI33" s="4" t="s">
        <v>802</v>
      </c>
    </row>
    <row r="34" spans="1:35" ht="48">
      <c r="A34" s="4" t="s">
        <v>817</v>
      </c>
      <c r="B34" s="4" t="s">
        <v>192</v>
      </c>
      <c r="C34" s="57" t="s">
        <v>818</v>
      </c>
      <c r="D34" s="4" t="s">
        <v>43</v>
      </c>
      <c r="E34" s="4" t="s">
        <v>43</v>
      </c>
      <c r="F34" s="11" t="s">
        <v>1</v>
      </c>
      <c r="G34" s="4" t="s">
        <v>220</v>
      </c>
      <c r="H34" s="4" t="s">
        <v>43</v>
      </c>
      <c r="I34" s="19" t="s">
        <v>43</v>
      </c>
      <c r="J34" s="19" t="s">
        <v>43</v>
      </c>
      <c r="K34" s="4" t="s">
        <v>43</v>
      </c>
      <c r="L34" s="6" t="s">
        <v>43</v>
      </c>
      <c r="M34" s="4" t="s">
        <v>43</v>
      </c>
      <c r="N34" s="4" t="s">
        <v>58</v>
      </c>
      <c r="O34" s="4" t="s">
        <v>713</v>
      </c>
      <c r="P34" s="18" t="s">
        <v>43</v>
      </c>
      <c r="Q34" s="8" t="s">
        <v>43</v>
      </c>
      <c r="R34" s="4" t="s">
        <v>43</v>
      </c>
      <c r="S34" s="8" t="s">
        <v>43</v>
      </c>
      <c r="T34" s="4" t="s">
        <v>43</v>
      </c>
      <c r="U34" s="6" t="s">
        <v>43</v>
      </c>
      <c r="V34" s="9" t="s">
        <v>43</v>
      </c>
      <c r="W34" s="6" t="s">
        <v>43</v>
      </c>
      <c r="X34" s="4" t="s">
        <v>738</v>
      </c>
      <c r="Y34" s="4" t="s">
        <v>710</v>
      </c>
      <c r="Z34" s="4" t="s">
        <v>213</v>
      </c>
      <c r="AA34" s="4" t="s">
        <v>692</v>
      </c>
      <c r="AB34" s="11"/>
      <c r="AC34" s="4" t="s">
        <v>43</v>
      </c>
      <c r="AD34" s="4" t="s">
        <v>43</v>
      </c>
      <c r="AE34" s="4" t="s">
        <v>43</v>
      </c>
      <c r="AF34" s="4" t="s">
        <v>585</v>
      </c>
      <c r="AG34" s="4" t="s">
        <v>43</v>
      </c>
      <c r="AH34" s="12" t="s">
        <v>706</v>
      </c>
      <c r="AI34" s="4" t="s">
        <v>802</v>
      </c>
    </row>
    <row r="35" spans="1:35" ht="28.8">
      <c r="A35" s="4" t="s">
        <v>476</v>
      </c>
      <c r="B35" s="4" t="s">
        <v>192</v>
      </c>
      <c r="C35" s="11" t="s">
        <v>287</v>
      </c>
      <c r="D35" s="11" t="s">
        <v>287</v>
      </c>
      <c r="E35" s="4" t="s">
        <v>43</v>
      </c>
      <c r="F35" s="4" t="s">
        <v>1</v>
      </c>
      <c r="G35" s="4" t="s">
        <v>307</v>
      </c>
      <c r="H35" s="4" t="s">
        <v>43</v>
      </c>
      <c r="I35" s="5">
        <v>-20.0837</v>
      </c>
      <c r="J35" s="5">
        <v>-44.12</v>
      </c>
      <c r="K35" s="4" t="s">
        <v>43</v>
      </c>
      <c r="L35" s="6" t="s">
        <v>43</v>
      </c>
      <c r="M35" s="4" t="s">
        <v>43</v>
      </c>
      <c r="N35" s="11" t="s">
        <v>58</v>
      </c>
      <c r="O35" s="11" t="s">
        <v>439</v>
      </c>
      <c r="P35" s="7">
        <v>0.24</v>
      </c>
      <c r="Q35" s="13">
        <v>42095</v>
      </c>
      <c r="R35" s="14">
        <v>2015</v>
      </c>
      <c r="S35" s="13" t="s">
        <v>43</v>
      </c>
      <c r="T35" s="4" t="s">
        <v>43</v>
      </c>
      <c r="U35" s="15">
        <v>24.1</v>
      </c>
      <c r="V35" s="9" t="s">
        <v>43</v>
      </c>
      <c r="W35" s="6">
        <f>IF(U35="-","-",IF(V35="-",'FGV_INCC-M'!$C$411*U35,VLOOKUP(V35,'FGV_INCC-M'!$A$78:$C$419,3,FALSE)*U35))</f>
        <v>24.723962605753787</v>
      </c>
      <c r="X35" s="10" t="s">
        <v>243</v>
      </c>
      <c r="Y35" s="4" t="s">
        <v>247</v>
      </c>
      <c r="Z35" s="4" t="s">
        <v>43</v>
      </c>
      <c r="AA35" s="11" t="s">
        <v>243</v>
      </c>
      <c r="AB35" s="41" t="s">
        <v>288</v>
      </c>
      <c r="AC35" s="4" t="s">
        <v>43</v>
      </c>
      <c r="AD35" s="4" t="s">
        <v>43</v>
      </c>
      <c r="AE35" s="4" t="s">
        <v>43</v>
      </c>
      <c r="AF35" s="4" t="s">
        <v>567</v>
      </c>
      <c r="AG35" s="4" t="s">
        <v>85</v>
      </c>
      <c r="AH35" s="12" t="s">
        <v>756</v>
      </c>
      <c r="AI35" s="4" t="s">
        <v>802</v>
      </c>
    </row>
    <row r="36" spans="1:35" ht="48">
      <c r="A36" s="4" t="s">
        <v>540</v>
      </c>
      <c r="B36" s="4" t="s">
        <v>193</v>
      </c>
      <c r="C36" s="4" t="s">
        <v>430</v>
      </c>
      <c r="D36" s="12" t="s">
        <v>429</v>
      </c>
      <c r="E36" s="16" t="s">
        <v>43</v>
      </c>
      <c r="F36" s="4" t="s">
        <v>31</v>
      </c>
      <c r="G36" s="4" t="s">
        <v>220</v>
      </c>
      <c r="H36" s="4" t="s">
        <v>83</v>
      </c>
      <c r="I36" s="4" t="s">
        <v>43</v>
      </c>
      <c r="J36" s="4" t="s">
        <v>43</v>
      </c>
      <c r="K36" s="4" t="s">
        <v>43</v>
      </c>
      <c r="L36" s="4" t="s">
        <v>43</v>
      </c>
      <c r="M36" s="4" t="s">
        <v>43</v>
      </c>
      <c r="N36" s="4" t="s">
        <v>325</v>
      </c>
      <c r="O36" s="4" t="s">
        <v>63</v>
      </c>
      <c r="P36" s="7" t="s">
        <v>43</v>
      </c>
      <c r="Q36" s="8">
        <v>44875</v>
      </c>
      <c r="R36" s="4">
        <v>2022</v>
      </c>
      <c r="S36" s="8" t="s">
        <v>43</v>
      </c>
      <c r="T36" s="4" t="s">
        <v>43</v>
      </c>
      <c r="U36" s="21">
        <v>0.38415199999999999</v>
      </c>
      <c r="V36" s="9">
        <v>44866</v>
      </c>
      <c r="W36" s="6">
        <f>IF(U36="-","-",IF(V36="-",'FGV_INCC-M'!$C$411*U36,VLOOKUP(V36,'FGV_INCC-M'!$A$78:$C$419,3,FALSE)*U36))</f>
        <v>0.3872100350142928</v>
      </c>
      <c r="X36" s="10" t="s">
        <v>41</v>
      </c>
      <c r="Y36" s="4" t="s">
        <v>41</v>
      </c>
      <c r="Z36" s="4" t="s">
        <v>431</v>
      </c>
      <c r="AA36" s="11" t="s">
        <v>41</v>
      </c>
      <c r="AB36" s="11" t="s">
        <v>432</v>
      </c>
      <c r="AC36" s="4" t="s">
        <v>43</v>
      </c>
      <c r="AD36" s="4" t="s">
        <v>43</v>
      </c>
      <c r="AE36" s="4" t="s">
        <v>43</v>
      </c>
      <c r="AF36" s="4" t="s">
        <v>567</v>
      </c>
      <c r="AG36" s="4" t="s">
        <v>712</v>
      </c>
      <c r="AH36" s="12" t="s">
        <v>706</v>
      </c>
      <c r="AI36" s="4" t="s">
        <v>712</v>
      </c>
    </row>
    <row r="37" spans="1:35" ht="24">
      <c r="A37" s="4" t="s">
        <v>477</v>
      </c>
      <c r="B37" s="4" t="s">
        <v>192</v>
      </c>
      <c r="C37" s="11" t="s">
        <v>250</v>
      </c>
      <c r="D37" s="11" t="s">
        <v>250</v>
      </c>
      <c r="E37" s="4" t="s">
        <v>43</v>
      </c>
      <c r="F37" s="11" t="s">
        <v>2</v>
      </c>
      <c r="G37" s="4" t="s">
        <v>307</v>
      </c>
      <c r="H37" s="5" t="s">
        <v>43</v>
      </c>
      <c r="I37" s="5" t="s">
        <v>43</v>
      </c>
      <c r="J37" s="5" t="s">
        <v>43</v>
      </c>
      <c r="K37" s="4" t="s">
        <v>43</v>
      </c>
      <c r="L37" s="4" t="s">
        <v>43</v>
      </c>
      <c r="M37" s="4" t="s">
        <v>43</v>
      </c>
      <c r="N37" s="11" t="s">
        <v>58</v>
      </c>
      <c r="O37" s="11" t="s">
        <v>52</v>
      </c>
      <c r="P37" s="7">
        <v>0.22</v>
      </c>
      <c r="Q37" s="13">
        <v>41578</v>
      </c>
      <c r="R37" s="14">
        <v>2013</v>
      </c>
      <c r="S37" s="13" t="s">
        <v>43</v>
      </c>
      <c r="T37" s="4" t="s">
        <v>43</v>
      </c>
      <c r="U37" s="15">
        <v>3.8369529999999998</v>
      </c>
      <c r="V37" s="9" t="s">
        <v>43</v>
      </c>
      <c r="W37" s="6">
        <f>IF(U37="-","-",IF(V37="-",'FGV_INCC-M'!$C$411*U37,VLOOKUP(V37,'FGV_INCC-M'!$A$78:$C$419,3,FALSE)*U37))</f>
        <v>3.9362938793375437</v>
      </c>
      <c r="X37" s="10" t="s">
        <v>337</v>
      </c>
      <c r="Y37" s="4" t="s">
        <v>247</v>
      </c>
      <c r="Z37" s="4" t="s">
        <v>43</v>
      </c>
      <c r="AA37" s="11" t="s">
        <v>243</v>
      </c>
      <c r="AB37" s="11" t="s">
        <v>251</v>
      </c>
      <c r="AC37" s="4" t="s">
        <v>43</v>
      </c>
      <c r="AD37" s="4" t="s">
        <v>43</v>
      </c>
      <c r="AE37" s="4" t="s">
        <v>43</v>
      </c>
      <c r="AF37" s="4" t="s">
        <v>567</v>
      </c>
      <c r="AG37" s="4" t="s">
        <v>713</v>
      </c>
      <c r="AH37" s="12" t="s">
        <v>756</v>
      </c>
      <c r="AI37" s="4" t="s">
        <v>797</v>
      </c>
    </row>
    <row r="38" spans="1:35" ht="24">
      <c r="A38" s="4" t="s">
        <v>478</v>
      </c>
      <c r="B38" s="4" t="s">
        <v>192</v>
      </c>
      <c r="C38" s="4" t="s">
        <v>81</v>
      </c>
      <c r="D38" s="4" t="s">
        <v>82</v>
      </c>
      <c r="E38" s="4" t="s">
        <v>43</v>
      </c>
      <c r="F38" s="11" t="s">
        <v>2</v>
      </c>
      <c r="G38" s="4" t="s">
        <v>220</v>
      </c>
      <c r="H38" s="4" t="s">
        <v>83</v>
      </c>
      <c r="I38" s="19" t="s">
        <v>43</v>
      </c>
      <c r="J38" s="19" t="s">
        <v>43</v>
      </c>
      <c r="K38" s="4" t="s">
        <v>43</v>
      </c>
      <c r="L38" s="6" t="s">
        <v>43</v>
      </c>
      <c r="M38" s="4" t="s">
        <v>43</v>
      </c>
      <c r="N38" s="4" t="s">
        <v>84</v>
      </c>
      <c r="O38" s="4" t="s">
        <v>85</v>
      </c>
      <c r="P38" s="18">
        <v>1</v>
      </c>
      <c r="Q38" s="8" t="s">
        <v>43</v>
      </c>
      <c r="R38" s="4" t="s">
        <v>43</v>
      </c>
      <c r="S38" s="8" t="s">
        <v>43</v>
      </c>
      <c r="T38" s="4" t="s">
        <v>43</v>
      </c>
      <c r="U38" s="6">
        <v>0.3</v>
      </c>
      <c r="V38" s="9">
        <v>44166</v>
      </c>
      <c r="W38" s="6">
        <f>IF(U38="-","-",IF(V38="-",'FGV_INCC-M'!$C$411*U38,VLOOKUP(V38,'FGV_INCC-M'!$A$78:$C$419,3,FALSE)*U38))</f>
        <v>0.37621798469887252</v>
      </c>
      <c r="X38" s="4" t="s">
        <v>64</v>
      </c>
      <c r="Y38" s="4" t="s">
        <v>777</v>
      </c>
      <c r="Z38" s="4" t="s">
        <v>43</v>
      </c>
      <c r="AA38" s="4" t="s">
        <v>59</v>
      </c>
      <c r="AB38" s="11" t="s">
        <v>226</v>
      </c>
      <c r="AC38" s="4" t="s">
        <v>234</v>
      </c>
      <c r="AD38" s="4" t="s">
        <v>43</v>
      </c>
      <c r="AE38" s="4" t="s">
        <v>230</v>
      </c>
      <c r="AF38" s="4" t="s">
        <v>585</v>
      </c>
      <c r="AG38" s="4" t="s">
        <v>43</v>
      </c>
      <c r="AH38" s="12" t="s">
        <v>706</v>
      </c>
      <c r="AI38" s="4" t="s">
        <v>797</v>
      </c>
    </row>
    <row r="39" spans="1:35" ht="120">
      <c r="A39" s="4" t="s">
        <v>479</v>
      </c>
      <c r="B39" s="4" t="s">
        <v>192</v>
      </c>
      <c r="C39" s="4" t="s">
        <v>411</v>
      </c>
      <c r="D39" s="12" t="s">
        <v>412</v>
      </c>
      <c r="E39" s="16" t="s">
        <v>43</v>
      </c>
      <c r="F39" s="4" t="s">
        <v>2</v>
      </c>
      <c r="G39" s="4" t="s">
        <v>307</v>
      </c>
      <c r="H39" s="5" t="s">
        <v>43</v>
      </c>
      <c r="I39" s="5" t="s">
        <v>43</v>
      </c>
      <c r="J39" s="5" t="s">
        <v>43</v>
      </c>
      <c r="K39" s="5" t="s">
        <v>43</v>
      </c>
      <c r="L39" s="5" t="s">
        <v>43</v>
      </c>
      <c r="M39" s="5" t="s">
        <v>43</v>
      </c>
      <c r="N39" s="5" t="s">
        <v>58</v>
      </c>
      <c r="O39" s="4" t="s">
        <v>216</v>
      </c>
      <c r="P39" s="7" t="s">
        <v>43</v>
      </c>
      <c r="Q39" s="8">
        <v>44985</v>
      </c>
      <c r="R39" s="4">
        <v>2023</v>
      </c>
      <c r="S39" s="8" t="s">
        <v>43</v>
      </c>
      <c r="T39" s="4" t="s">
        <v>43</v>
      </c>
      <c r="U39" s="21">
        <v>1.3953951499999999</v>
      </c>
      <c r="V39" s="9">
        <v>44958</v>
      </c>
      <c r="W39" s="6">
        <f>IF(U39="-","-",IF(V39="-",'FGV_INCC-M'!$C$411*U39,VLOOKUP(V39,'FGV_INCC-M'!$A$78:$C$419,3,FALSE)*U39))</f>
        <v>1.3953951499999999</v>
      </c>
      <c r="X39" s="10" t="s">
        <v>413</v>
      </c>
      <c r="Y39" s="4" t="s">
        <v>41</v>
      </c>
      <c r="Z39" s="4" t="s">
        <v>43</v>
      </c>
      <c r="AA39" s="11" t="s">
        <v>41</v>
      </c>
      <c r="AB39" s="11" t="s">
        <v>414</v>
      </c>
      <c r="AC39" s="4" t="s">
        <v>43</v>
      </c>
      <c r="AD39" s="4" t="s">
        <v>43</v>
      </c>
      <c r="AE39" s="4" t="s">
        <v>43</v>
      </c>
      <c r="AF39" s="4" t="s">
        <v>585</v>
      </c>
      <c r="AG39" s="4" t="s">
        <v>43</v>
      </c>
      <c r="AH39" s="12" t="s">
        <v>756</v>
      </c>
      <c r="AI39" s="4" t="s">
        <v>797</v>
      </c>
    </row>
    <row r="40" spans="1:35" ht="24">
      <c r="A40" s="4" t="s">
        <v>541</v>
      </c>
      <c r="B40" s="4" t="s">
        <v>193</v>
      </c>
      <c r="C40" s="4" t="s">
        <v>86</v>
      </c>
      <c r="D40" s="4" t="s">
        <v>87</v>
      </c>
      <c r="E40" s="4" t="s">
        <v>43</v>
      </c>
      <c r="F40" s="11" t="s">
        <v>32</v>
      </c>
      <c r="G40" s="4" t="s">
        <v>220</v>
      </c>
      <c r="H40" s="4" t="s">
        <v>88</v>
      </c>
      <c r="I40" s="19" t="s">
        <v>43</v>
      </c>
      <c r="J40" s="19" t="s">
        <v>43</v>
      </c>
      <c r="K40" s="4">
        <v>90</v>
      </c>
      <c r="L40" s="6" t="s">
        <v>43</v>
      </c>
      <c r="M40" s="4" t="s">
        <v>43</v>
      </c>
      <c r="N40" s="4" t="s">
        <v>167</v>
      </c>
      <c r="O40" s="4" t="s">
        <v>166</v>
      </c>
      <c r="P40" s="18">
        <v>0.8</v>
      </c>
      <c r="Q40" s="8" t="s">
        <v>43</v>
      </c>
      <c r="R40" s="4" t="s">
        <v>43</v>
      </c>
      <c r="S40" s="8" t="s">
        <v>43</v>
      </c>
      <c r="T40" s="4">
        <v>2022</v>
      </c>
      <c r="U40" s="6">
        <v>6.5</v>
      </c>
      <c r="V40" s="9">
        <v>43282</v>
      </c>
      <c r="W40" s="6">
        <f>IF(U40="-","-",IF(V40="-",'FGV_INCC-M'!$C$411*U40,VLOOKUP(V40,'FGV_INCC-M'!$A$78:$C$419,3,FALSE)*U40))</f>
        <v>9.3330962367541836</v>
      </c>
      <c r="X40" s="4" t="s">
        <v>44</v>
      </c>
      <c r="Y40" s="4" t="s">
        <v>59</v>
      </c>
      <c r="Z40" s="4" t="s">
        <v>43</v>
      </c>
      <c r="AA40" s="4" t="s">
        <v>59</v>
      </c>
      <c r="AB40" s="11" t="s">
        <v>241</v>
      </c>
      <c r="AC40" s="4" t="s">
        <v>43</v>
      </c>
      <c r="AD40" s="4" t="s">
        <v>43</v>
      </c>
      <c r="AE40" s="4" t="s">
        <v>43</v>
      </c>
      <c r="AF40" s="4" t="s">
        <v>567</v>
      </c>
      <c r="AG40" s="4" t="s">
        <v>712</v>
      </c>
      <c r="AH40" s="12" t="s">
        <v>706</v>
      </c>
      <c r="AI40" s="4" t="s">
        <v>712</v>
      </c>
    </row>
    <row r="41" spans="1:35" ht="84">
      <c r="A41" s="4" t="s">
        <v>542</v>
      </c>
      <c r="B41" s="4" t="s">
        <v>193</v>
      </c>
      <c r="C41" s="12" t="s">
        <v>403</v>
      </c>
      <c r="D41" s="12" t="s">
        <v>91</v>
      </c>
      <c r="E41" s="16" t="s">
        <v>43</v>
      </c>
      <c r="F41" s="4" t="s">
        <v>33</v>
      </c>
      <c r="G41" s="12" t="s">
        <v>220</v>
      </c>
      <c r="H41" s="4" t="s">
        <v>43</v>
      </c>
      <c r="I41" s="4" t="s">
        <v>43</v>
      </c>
      <c r="J41" s="4" t="s">
        <v>43</v>
      </c>
      <c r="K41" s="4" t="s">
        <v>43</v>
      </c>
      <c r="L41" s="4" t="s">
        <v>43</v>
      </c>
      <c r="M41" s="4" t="s">
        <v>43</v>
      </c>
      <c r="N41" s="4" t="s">
        <v>325</v>
      </c>
      <c r="O41" s="4" t="s">
        <v>63</v>
      </c>
      <c r="P41" s="7" t="s">
        <v>43</v>
      </c>
      <c r="Q41" s="8">
        <v>44671</v>
      </c>
      <c r="R41" s="4">
        <v>2022</v>
      </c>
      <c r="S41" s="8" t="s">
        <v>43</v>
      </c>
      <c r="T41" s="4" t="s">
        <v>43</v>
      </c>
      <c r="U41" s="6" t="s">
        <v>43</v>
      </c>
      <c r="V41" s="9" t="s">
        <v>43</v>
      </c>
      <c r="W41" s="6" t="str">
        <f>IF(U41="-","-",IF(V41="-",'FGV_INCC-M'!$C$411*U41,VLOOKUP(V41,'FGV_INCC-M'!$A$78:$C$419,3,FALSE)*U41))</f>
        <v>-</v>
      </c>
      <c r="X41" s="10" t="s">
        <v>43</v>
      </c>
      <c r="Y41" s="4" t="s">
        <v>41</v>
      </c>
      <c r="Z41" s="4" t="s">
        <v>90</v>
      </c>
      <c r="AA41" s="11" t="s">
        <v>41</v>
      </c>
      <c r="AB41" s="11" t="s">
        <v>94</v>
      </c>
      <c r="AC41" s="4" t="s">
        <v>43</v>
      </c>
      <c r="AD41" s="4" t="s">
        <v>43</v>
      </c>
      <c r="AE41" s="4" t="s">
        <v>43</v>
      </c>
      <c r="AF41" s="4" t="s">
        <v>567</v>
      </c>
      <c r="AG41" s="4" t="s">
        <v>749</v>
      </c>
      <c r="AH41" s="12" t="s">
        <v>706</v>
      </c>
      <c r="AI41" s="4" t="s">
        <v>799</v>
      </c>
    </row>
    <row r="42" spans="1:35" ht="60">
      <c r="A42" s="4" t="s">
        <v>543</v>
      </c>
      <c r="B42" s="4" t="s">
        <v>193</v>
      </c>
      <c r="C42" s="4" t="s">
        <v>350</v>
      </c>
      <c r="D42" s="12" t="s">
        <v>93</v>
      </c>
      <c r="E42" s="16" t="s">
        <v>43</v>
      </c>
      <c r="F42" s="4" t="s">
        <v>33</v>
      </c>
      <c r="G42" s="12" t="s">
        <v>220</v>
      </c>
      <c r="H42" s="4" t="s">
        <v>43</v>
      </c>
      <c r="I42" s="4" t="s">
        <v>43</v>
      </c>
      <c r="J42" s="4" t="s">
        <v>43</v>
      </c>
      <c r="K42" s="4" t="s">
        <v>43</v>
      </c>
      <c r="L42" s="4" t="s">
        <v>43</v>
      </c>
      <c r="M42" s="4" t="s">
        <v>43</v>
      </c>
      <c r="N42" s="4" t="s">
        <v>325</v>
      </c>
      <c r="O42" s="4" t="s">
        <v>63</v>
      </c>
      <c r="P42" s="7" t="s">
        <v>43</v>
      </c>
      <c r="Q42" s="8">
        <v>44442</v>
      </c>
      <c r="R42" s="4">
        <v>2021</v>
      </c>
      <c r="S42" s="8" t="s">
        <v>43</v>
      </c>
      <c r="T42" s="4" t="s">
        <v>43</v>
      </c>
      <c r="U42" s="6" t="s">
        <v>43</v>
      </c>
      <c r="V42" s="9" t="s">
        <v>43</v>
      </c>
      <c r="W42" s="6" t="str">
        <f>IF(U42="-","-",IF(V42="-",'FGV_INCC-M'!$C$411*U42,VLOOKUP(V42,'FGV_INCC-M'!$A$78:$C$419,3,FALSE)*U42))</f>
        <v>-</v>
      </c>
      <c r="X42" s="10" t="s">
        <v>43</v>
      </c>
      <c r="Y42" s="4" t="s">
        <v>41</v>
      </c>
      <c r="Z42" s="4" t="s">
        <v>92</v>
      </c>
      <c r="AA42" s="11" t="s">
        <v>41</v>
      </c>
      <c r="AB42" s="11" t="s">
        <v>94</v>
      </c>
      <c r="AC42" s="4" t="s">
        <v>43</v>
      </c>
      <c r="AD42" s="4" t="s">
        <v>43</v>
      </c>
      <c r="AE42" s="4" t="s">
        <v>43</v>
      </c>
      <c r="AF42" s="4" t="s">
        <v>567</v>
      </c>
      <c r="AG42" s="4" t="s">
        <v>755</v>
      </c>
      <c r="AH42" s="12" t="s">
        <v>706</v>
      </c>
      <c r="AI42" s="4" t="s">
        <v>799</v>
      </c>
    </row>
    <row r="43" spans="1:35" ht="24">
      <c r="A43" s="4" t="s">
        <v>544</v>
      </c>
      <c r="B43" s="4" t="s">
        <v>193</v>
      </c>
      <c r="C43" s="11" t="s">
        <v>313</v>
      </c>
      <c r="D43" s="11" t="s">
        <v>313</v>
      </c>
      <c r="E43" s="16" t="s">
        <v>43</v>
      </c>
      <c r="F43" s="11" t="s">
        <v>34</v>
      </c>
      <c r="G43" s="4" t="s">
        <v>307</v>
      </c>
      <c r="H43" s="4" t="s">
        <v>43</v>
      </c>
      <c r="I43" s="5" t="s">
        <v>43</v>
      </c>
      <c r="J43" s="5" t="s">
        <v>43</v>
      </c>
      <c r="K43" s="4" t="s">
        <v>43</v>
      </c>
      <c r="L43" s="4" t="s">
        <v>43</v>
      </c>
      <c r="M43" s="4" t="s">
        <v>43</v>
      </c>
      <c r="N43" s="11" t="s">
        <v>58</v>
      </c>
      <c r="O43" s="11" t="s">
        <v>439</v>
      </c>
      <c r="P43" s="7">
        <v>0</v>
      </c>
      <c r="Q43" s="13">
        <v>44005</v>
      </c>
      <c r="R43" s="14">
        <v>2020</v>
      </c>
      <c r="S43" s="13" t="s">
        <v>43</v>
      </c>
      <c r="T43" s="4" t="s">
        <v>43</v>
      </c>
      <c r="U43" s="15">
        <v>10.86</v>
      </c>
      <c r="V43" s="9" t="s">
        <v>43</v>
      </c>
      <c r="W43" s="6">
        <f>IF(U43="-","-",IF(V43="-",'FGV_INCC-M'!$C$411*U43,VLOOKUP(V43,'FGV_INCC-M'!$A$78:$C$419,3,FALSE)*U43))</f>
        <v>11.141171531057514</v>
      </c>
      <c r="X43" s="10" t="s">
        <v>243</v>
      </c>
      <c r="Y43" s="4" t="s">
        <v>247</v>
      </c>
      <c r="Z43" s="4" t="s">
        <v>43</v>
      </c>
      <c r="AA43" s="11" t="s">
        <v>243</v>
      </c>
      <c r="AB43" s="11" t="s">
        <v>314</v>
      </c>
      <c r="AC43" s="4" t="s">
        <v>43</v>
      </c>
      <c r="AD43" s="4" t="s">
        <v>43</v>
      </c>
      <c r="AE43" s="4" t="s">
        <v>43</v>
      </c>
      <c r="AF43" s="4" t="s">
        <v>567</v>
      </c>
      <c r="AG43" s="4" t="s">
        <v>712</v>
      </c>
      <c r="AH43" s="12" t="s">
        <v>756</v>
      </c>
      <c r="AI43" s="4" t="s">
        <v>712</v>
      </c>
    </row>
    <row r="44" spans="1:35" ht="120">
      <c r="A44" s="4" t="s">
        <v>480</v>
      </c>
      <c r="B44" s="4" t="s">
        <v>192</v>
      </c>
      <c r="C44" s="11" t="s">
        <v>292</v>
      </c>
      <c r="D44" s="11" t="s">
        <v>705</v>
      </c>
      <c r="E44" s="4" t="s">
        <v>43</v>
      </c>
      <c r="F44" s="11" t="s">
        <v>3</v>
      </c>
      <c r="G44" s="12" t="s">
        <v>222</v>
      </c>
      <c r="H44" s="4" t="s">
        <v>704</v>
      </c>
      <c r="I44" s="5" t="s">
        <v>43</v>
      </c>
      <c r="J44" s="5" t="s">
        <v>43</v>
      </c>
      <c r="K44" s="4" t="s">
        <v>43</v>
      </c>
      <c r="L44" s="4" t="s">
        <v>43</v>
      </c>
      <c r="M44" s="4" t="s">
        <v>43</v>
      </c>
      <c r="N44" s="11" t="s">
        <v>58</v>
      </c>
      <c r="O44" s="11" t="s">
        <v>52</v>
      </c>
      <c r="P44" s="7">
        <v>0.11</v>
      </c>
      <c r="Q44" s="13">
        <v>43922</v>
      </c>
      <c r="R44" s="14">
        <v>2020</v>
      </c>
      <c r="S44" s="13" t="s">
        <v>43</v>
      </c>
      <c r="T44" s="4" t="s">
        <v>43</v>
      </c>
      <c r="U44" s="15">
        <v>154.35126235000001</v>
      </c>
      <c r="V44" s="9" t="s">
        <v>43</v>
      </c>
      <c r="W44" s="6">
        <f>IF(U44="-","-",IF(V44="-",'FGV_INCC-M'!$C$411*U44,VLOOKUP(V44,'FGV_INCC-M'!$A$78:$C$419,3,FALSE)*U44))</f>
        <v>158.34750367187937</v>
      </c>
      <c r="X44" s="10" t="s">
        <v>243</v>
      </c>
      <c r="Y44" s="4" t="s">
        <v>772</v>
      </c>
      <c r="Z44" s="4" t="s">
        <v>43</v>
      </c>
      <c r="AA44" s="11" t="s">
        <v>243</v>
      </c>
      <c r="AB44" s="11" t="s">
        <v>293</v>
      </c>
      <c r="AC44" s="4" t="s">
        <v>43</v>
      </c>
      <c r="AD44" s="4" t="s">
        <v>43</v>
      </c>
      <c r="AE44" s="4" t="s">
        <v>43</v>
      </c>
      <c r="AF44" s="4" t="s">
        <v>585</v>
      </c>
      <c r="AG44" s="4" t="s">
        <v>43</v>
      </c>
      <c r="AH44" s="12" t="s">
        <v>760</v>
      </c>
      <c r="AI44" s="4" t="s">
        <v>389</v>
      </c>
    </row>
    <row r="45" spans="1:35" ht="36">
      <c r="A45" s="4" t="s">
        <v>481</v>
      </c>
      <c r="B45" s="4" t="s">
        <v>192</v>
      </c>
      <c r="C45" s="11" t="s">
        <v>264</v>
      </c>
      <c r="D45" s="11" t="s">
        <v>264</v>
      </c>
      <c r="E45" s="4" t="s">
        <v>43</v>
      </c>
      <c r="F45" s="11" t="s">
        <v>3</v>
      </c>
      <c r="G45" s="12" t="s">
        <v>405</v>
      </c>
      <c r="H45" s="4" t="s">
        <v>43</v>
      </c>
      <c r="I45" s="5" t="s">
        <v>43</v>
      </c>
      <c r="J45" s="5" t="s">
        <v>43</v>
      </c>
      <c r="K45" s="4" t="s">
        <v>43</v>
      </c>
      <c r="L45" s="4" t="s">
        <v>43</v>
      </c>
      <c r="M45" s="4" t="s">
        <v>43</v>
      </c>
      <c r="N45" s="11" t="s">
        <v>58</v>
      </c>
      <c r="O45" s="11" t="s">
        <v>52</v>
      </c>
      <c r="P45" s="7">
        <v>0.19</v>
      </c>
      <c r="Q45" s="13">
        <v>41624</v>
      </c>
      <c r="R45" s="14">
        <v>2013</v>
      </c>
      <c r="S45" s="13" t="s">
        <v>43</v>
      </c>
      <c r="T45" s="4" t="s">
        <v>43</v>
      </c>
      <c r="U45" s="15">
        <v>40</v>
      </c>
      <c r="V45" s="9" t="s">
        <v>43</v>
      </c>
      <c r="W45" s="6">
        <f>IF(U45="-","-",IF(V45="-",'FGV_INCC-M'!$C$411*U45,VLOOKUP(V45,'FGV_INCC-M'!$A$78:$C$419,3,FALSE)*U45))</f>
        <v>41.03562258216396</v>
      </c>
      <c r="X45" s="10" t="s">
        <v>243</v>
      </c>
      <c r="Y45" s="4" t="s">
        <v>247</v>
      </c>
      <c r="Z45" s="4" t="s">
        <v>43</v>
      </c>
      <c r="AA45" s="11" t="s">
        <v>243</v>
      </c>
      <c r="AB45" s="11" t="s">
        <v>265</v>
      </c>
      <c r="AC45" s="4" t="s">
        <v>43</v>
      </c>
      <c r="AD45" s="4" t="s">
        <v>43</v>
      </c>
      <c r="AE45" s="4" t="s">
        <v>43</v>
      </c>
      <c r="AF45" s="4" t="s">
        <v>567</v>
      </c>
      <c r="AG45" s="4" t="s">
        <v>713</v>
      </c>
      <c r="AH45" s="12" t="s">
        <v>761</v>
      </c>
      <c r="AI45" s="4" t="s">
        <v>713</v>
      </c>
    </row>
    <row r="46" spans="1:35" ht="24">
      <c r="A46" s="4" t="s">
        <v>677</v>
      </c>
      <c r="B46" s="4" t="s">
        <v>192</v>
      </c>
      <c r="C46" s="11" t="s">
        <v>678</v>
      </c>
      <c r="D46" s="11"/>
      <c r="E46" s="4" t="s">
        <v>43</v>
      </c>
      <c r="F46" s="11" t="s">
        <v>3</v>
      </c>
      <c r="G46" s="12" t="s">
        <v>222</v>
      </c>
      <c r="H46" s="4" t="s">
        <v>43</v>
      </c>
      <c r="I46" s="5"/>
      <c r="J46" s="5"/>
      <c r="K46" s="4" t="s">
        <v>43</v>
      </c>
      <c r="L46" s="4" t="s">
        <v>43</v>
      </c>
      <c r="M46" s="4" t="s">
        <v>43</v>
      </c>
      <c r="N46" s="11" t="s">
        <v>58</v>
      </c>
      <c r="O46" s="11" t="s">
        <v>52</v>
      </c>
      <c r="P46" s="7" t="s">
        <v>43</v>
      </c>
      <c r="Q46" s="13" t="s">
        <v>43</v>
      </c>
      <c r="R46" s="14" t="s">
        <v>43</v>
      </c>
      <c r="S46" s="13" t="s">
        <v>43</v>
      </c>
      <c r="T46" s="4" t="s">
        <v>43</v>
      </c>
      <c r="U46" s="15" t="s">
        <v>43</v>
      </c>
      <c r="V46" s="9" t="s">
        <v>43</v>
      </c>
      <c r="W46" s="6" t="str">
        <f>IF(U46="-","-",IF(V46="-",'FGV_INCC-M'!$C$411*U46,VLOOKUP(V46,'FGV_INCC-M'!$A$78:$C$419,3,FALSE)*U46))</f>
        <v>-</v>
      </c>
      <c r="X46" s="10" t="s">
        <v>43</v>
      </c>
      <c r="Y46" s="4" t="s">
        <v>41</v>
      </c>
      <c r="Z46" s="4" t="s">
        <v>43</v>
      </c>
      <c r="AA46" s="4" t="s">
        <v>41</v>
      </c>
      <c r="AB46" s="11" t="s">
        <v>679</v>
      </c>
      <c r="AC46" s="4" t="s">
        <v>43</v>
      </c>
      <c r="AD46" s="4" t="s">
        <v>43</v>
      </c>
      <c r="AE46" s="4" t="s">
        <v>43</v>
      </c>
      <c r="AF46" s="4" t="s">
        <v>567</v>
      </c>
      <c r="AG46" s="4" t="s">
        <v>767</v>
      </c>
      <c r="AH46" s="12" t="s">
        <v>760</v>
      </c>
      <c r="AI46" s="4" t="s">
        <v>389</v>
      </c>
    </row>
    <row r="47" spans="1:35" ht="108">
      <c r="A47" s="4" t="s">
        <v>532</v>
      </c>
      <c r="B47" s="4" t="s">
        <v>191</v>
      </c>
      <c r="C47" s="4" t="s">
        <v>351</v>
      </c>
      <c r="D47" s="4" t="s">
        <v>95</v>
      </c>
      <c r="E47" s="4" t="s">
        <v>43</v>
      </c>
      <c r="F47" s="4" t="s">
        <v>25</v>
      </c>
      <c r="G47" s="12" t="s">
        <v>222</v>
      </c>
      <c r="H47" s="5" t="s">
        <v>43</v>
      </c>
      <c r="I47" s="5" t="s">
        <v>43</v>
      </c>
      <c r="J47" s="5" t="s">
        <v>43</v>
      </c>
      <c r="K47" s="5" t="s">
        <v>43</v>
      </c>
      <c r="L47" s="5" t="s">
        <v>43</v>
      </c>
      <c r="M47" s="5" t="s">
        <v>43</v>
      </c>
      <c r="N47" s="4" t="s">
        <v>325</v>
      </c>
      <c r="O47" s="4" t="s">
        <v>63</v>
      </c>
      <c r="P47" s="7" t="s">
        <v>43</v>
      </c>
      <c r="Q47" s="8">
        <v>44505</v>
      </c>
      <c r="R47" s="4">
        <v>2021</v>
      </c>
      <c r="S47" s="8" t="s">
        <v>43</v>
      </c>
      <c r="T47" s="4" t="s">
        <v>43</v>
      </c>
      <c r="U47" s="6" t="s">
        <v>43</v>
      </c>
      <c r="V47" s="9" t="s">
        <v>43</v>
      </c>
      <c r="W47" s="6" t="str">
        <f>IF(U47="-","-",IF(V47="-",'FGV_INCC-M'!$C$411*U47,VLOOKUP(V47,'FGV_INCC-M'!$A$78:$C$419,3,FALSE)*U47))</f>
        <v>-</v>
      </c>
      <c r="X47" s="10" t="s">
        <v>43</v>
      </c>
      <c r="Y47" s="4" t="s">
        <v>41</v>
      </c>
      <c r="Z47" s="4" t="s">
        <v>96</v>
      </c>
      <c r="AA47" s="11" t="s">
        <v>41</v>
      </c>
      <c r="AB47" s="11" t="s">
        <v>97</v>
      </c>
      <c r="AC47" s="4" t="s">
        <v>43</v>
      </c>
      <c r="AD47" s="4" t="s">
        <v>43</v>
      </c>
      <c r="AE47" s="4" t="s">
        <v>43</v>
      </c>
      <c r="AF47" s="4" t="s">
        <v>567</v>
      </c>
      <c r="AG47" s="4" t="s">
        <v>768</v>
      </c>
      <c r="AH47" s="12" t="s">
        <v>760</v>
      </c>
      <c r="AI47" s="12" t="s">
        <v>713</v>
      </c>
    </row>
    <row r="48" spans="1:35" ht="48">
      <c r="A48" s="4" t="s">
        <v>482</v>
      </c>
      <c r="B48" s="4" t="s">
        <v>192</v>
      </c>
      <c r="C48" s="4" t="s">
        <v>98</v>
      </c>
      <c r="D48" s="4" t="s">
        <v>99</v>
      </c>
      <c r="E48" s="4" t="s">
        <v>43</v>
      </c>
      <c r="F48" s="11" t="s">
        <v>4</v>
      </c>
      <c r="G48" s="4" t="s">
        <v>220</v>
      </c>
      <c r="H48" s="4" t="s">
        <v>43</v>
      </c>
      <c r="I48" s="5" t="s">
        <v>43</v>
      </c>
      <c r="J48" s="5" t="s">
        <v>43</v>
      </c>
      <c r="K48" s="4" t="s">
        <v>43</v>
      </c>
      <c r="L48" s="6" t="s">
        <v>43</v>
      </c>
      <c r="M48" s="4" t="s">
        <v>43</v>
      </c>
      <c r="N48" s="4" t="s">
        <v>58</v>
      </c>
      <c r="O48" s="4" t="s">
        <v>439</v>
      </c>
      <c r="P48" s="18">
        <v>0.40200000000000002</v>
      </c>
      <c r="Q48" s="8" t="s">
        <v>43</v>
      </c>
      <c r="R48" s="4" t="s">
        <v>43</v>
      </c>
      <c r="S48" s="8" t="s">
        <v>43</v>
      </c>
      <c r="T48" s="4" t="s">
        <v>43</v>
      </c>
      <c r="U48" s="6">
        <v>22.667494999999999</v>
      </c>
      <c r="V48" s="9">
        <v>41609</v>
      </c>
      <c r="W48" s="6">
        <f>IF(U48="-","-",IF(V48="-",'FGV_INCC-M'!$C$411*U48,VLOOKUP(V48,'FGV_INCC-M'!$A$78:$C$419,3,FALSE)*U48))</f>
        <v>42.33834352321373</v>
      </c>
      <c r="X48" s="4" t="s">
        <v>100</v>
      </c>
      <c r="Y48" s="4" t="s">
        <v>59</v>
      </c>
      <c r="Z48" s="4" t="s">
        <v>43</v>
      </c>
      <c r="AA48" s="4" t="s">
        <v>59</v>
      </c>
      <c r="AB48" s="11" t="s">
        <v>241</v>
      </c>
      <c r="AC48" s="4" t="s">
        <v>43</v>
      </c>
      <c r="AD48" s="4" t="s">
        <v>43</v>
      </c>
      <c r="AE48" s="4" t="s">
        <v>43</v>
      </c>
      <c r="AF48" s="4" t="s">
        <v>585</v>
      </c>
      <c r="AG48" s="4"/>
      <c r="AH48" s="12" t="s">
        <v>706</v>
      </c>
      <c r="AI48" s="4" t="s">
        <v>803</v>
      </c>
    </row>
    <row r="49" spans="1:35" ht="48">
      <c r="A49" s="4" t="s">
        <v>483</v>
      </c>
      <c r="B49" s="4" t="s">
        <v>192</v>
      </c>
      <c r="C49" s="11" t="s">
        <v>285</v>
      </c>
      <c r="D49" s="11" t="s">
        <v>285</v>
      </c>
      <c r="E49" s="4" t="s">
        <v>43</v>
      </c>
      <c r="F49" s="11" t="s">
        <v>4</v>
      </c>
      <c r="G49" s="4" t="s">
        <v>220</v>
      </c>
      <c r="H49" s="4" t="s">
        <v>43</v>
      </c>
      <c r="I49" s="5">
        <v>-20.034500000000001</v>
      </c>
      <c r="J49" s="5">
        <v>-44.034500000000001</v>
      </c>
      <c r="K49" s="5" t="s">
        <v>43</v>
      </c>
      <c r="L49" s="5" t="s">
        <v>43</v>
      </c>
      <c r="M49" s="5" t="s">
        <v>43</v>
      </c>
      <c r="N49" s="11" t="s">
        <v>58</v>
      </c>
      <c r="O49" s="11" t="s">
        <v>439</v>
      </c>
      <c r="P49" s="7">
        <v>0.57999999999999996</v>
      </c>
      <c r="Q49" s="13">
        <v>42309</v>
      </c>
      <c r="R49" s="14">
        <v>2015</v>
      </c>
      <c r="S49" s="13" t="s">
        <v>43</v>
      </c>
      <c r="T49" s="4" t="s">
        <v>43</v>
      </c>
      <c r="U49" s="15">
        <v>22.667494999999999</v>
      </c>
      <c r="V49" s="9">
        <v>41609</v>
      </c>
      <c r="W49" s="6">
        <f>IF(U49="-","-",IF(V49="-",'FGV_INCC-M'!$C$411*U49,VLOOKUP(V49,'FGV_INCC-M'!$A$78:$C$419,3,FALSE)*U49))</f>
        <v>42.33834352321373</v>
      </c>
      <c r="X49" s="10" t="s">
        <v>243</v>
      </c>
      <c r="Y49" s="4" t="s">
        <v>247</v>
      </c>
      <c r="Z49" s="4" t="s">
        <v>43</v>
      </c>
      <c r="AA49" s="11" t="s">
        <v>243</v>
      </c>
      <c r="AB49" s="11" t="s">
        <v>286</v>
      </c>
      <c r="AC49" s="4" t="s">
        <v>43</v>
      </c>
      <c r="AD49" s="4" t="s">
        <v>43</v>
      </c>
      <c r="AE49" s="4" t="s">
        <v>43</v>
      </c>
      <c r="AF49" s="4" t="s">
        <v>567</v>
      </c>
      <c r="AG49" s="4" t="s">
        <v>784</v>
      </c>
      <c r="AH49" s="12" t="s">
        <v>706</v>
      </c>
      <c r="AI49" s="4" t="s">
        <v>803</v>
      </c>
    </row>
    <row r="50" spans="1:35" ht="48">
      <c r="A50" s="4" t="s">
        <v>484</v>
      </c>
      <c r="B50" s="4" t="s">
        <v>192</v>
      </c>
      <c r="C50" s="4" t="s">
        <v>172</v>
      </c>
      <c r="D50" s="4" t="s">
        <v>343</v>
      </c>
      <c r="E50" s="4" t="s">
        <v>43</v>
      </c>
      <c r="F50" s="4" t="s">
        <v>4</v>
      </c>
      <c r="G50" s="12" t="s">
        <v>222</v>
      </c>
      <c r="H50" s="4" t="s">
        <v>173</v>
      </c>
      <c r="I50" s="5" t="s">
        <v>43</v>
      </c>
      <c r="J50" s="5" t="s">
        <v>43</v>
      </c>
      <c r="K50" s="4">
        <v>33880</v>
      </c>
      <c r="L50" s="6" t="s">
        <v>43</v>
      </c>
      <c r="M50" s="4">
        <v>1.33</v>
      </c>
      <c r="N50" s="4" t="s">
        <v>58</v>
      </c>
      <c r="O50" s="4" t="s">
        <v>439</v>
      </c>
      <c r="P50" s="7" t="s">
        <v>43</v>
      </c>
      <c r="Q50" s="8" t="s">
        <v>43</v>
      </c>
      <c r="R50" s="4">
        <v>2017</v>
      </c>
      <c r="S50" s="8" t="s">
        <v>43</v>
      </c>
      <c r="T50" s="4" t="s">
        <v>43</v>
      </c>
      <c r="U50" s="6">
        <v>5.1398549999999998</v>
      </c>
      <c r="V50" s="9">
        <v>43070</v>
      </c>
      <c r="W50" s="6">
        <f>IF(U50="-","-",IF(V50="-",'FGV_INCC-M'!$C$411*U50,VLOOKUP(V50,'FGV_INCC-M'!$A$78:$C$419,3,FALSE)*U50))</f>
        <v>7.5830920673207807</v>
      </c>
      <c r="X50" s="10" t="s">
        <v>243</v>
      </c>
      <c r="Y50" s="4" t="s">
        <v>41</v>
      </c>
      <c r="Z50" s="4" t="s">
        <v>43</v>
      </c>
      <c r="AA50" s="11" t="s">
        <v>41</v>
      </c>
      <c r="AB50" s="11" t="s">
        <v>342</v>
      </c>
      <c r="AC50" s="4" t="s">
        <v>43</v>
      </c>
      <c r="AD50" s="4" t="s">
        <v>43</v>
      </c>
      <c r="AE50" s="4" t="s">
        <v>43</v>
      </c>
      <c r="AF50" s="4" t="s">
        <v>585</v>
      </c>
      <c r="AG50" s="4" t="s">
        <v>43</v>
      </c>
      <c r="AH50" s="12" t="s">
        <v>760</v>
      </c>
      <c r="AI50" s="4" t="s">
        <v>700</v>
      </c>
    </row>
    <row r="51" spans="1:35" ht="60">
      <c r="A51" s="4" t="s">
        <v>485</v>
      </c>
      <c r="B51" s="4" t="s">
        <v>192</v>
      </c>
      <c r="C51" s="4" t="s">
        <v>352</v>
      </c>
      <c r="D51" s="4" t="s">
        <v>101</v>
      </c>
      <c r="E51" s="4" t="s">
        <v>43</v>
      </c>
      <c r="F51" s="4" t="s">
        <v>4</v>
      </c>
      <c r="G51" s="12" t="s">
        <v>222</v>
      </c>
      <c r="H51" s="4" t="s">
        <v>43</v>
      </c>
      <c r="I51" s="5" t="s">
        <v>43</v>
      </c>
      <c r="J51" s="5" t="s">
        <v>43</v>
      </c>
      <c r="K51" s="5" t="s">
        <v>43</v>
      </c>
      <c r="L51" s="5" t="s">
        <v>43</v>
      </c>
      <c r="M51" s="5" t="s">
        <v>43</v>
      </c>
      <c r="N51" s="5" t="s">
        <v>325</v>
      </c>
      <c r="O51" s="5" t="s">
        <v>63</v>
      </c>
      <c r="P51" s="7" t="s">
        <v>43</v>
      </c>
      <c r="Q51" s="8">
        <v>44585</v>
      </c>
      <c r="R51" s="4">
        <v>2022</v>
      </c>
      <c r="S51" s="8" t="s">
        <v>43</v>
      </c>
      <c r="T51" s="4" t="s">
        <v>43</v>
      </c>
      <c r="U51" s="21">
        <v>1.3322818000000001</v>
      </c>
      <c r="V51" s="9" t="s">
        <v>43</v>
      </c>
      <c r="W51" s="6">
        <f>IF(U51="-","-",IF(V51="-",'FGV_INCC-M'!$C$411*U51,VLOOKUP(V51,'FGV_INCC-M'!$A$78:$C$419,3,FALSE)*U51))</f>
        <v>1.3667753279471513</v>
      </c>
      <c r="X51" s="10" t="s">
        <v>43</v>
      </c>
      <c r="Y51" s="4" t="s">
        <v>41</v>
      </c>
      <c r="Z51" s="4" t="s">
        <v>102</v>
      </c>
      <c r="AA51" s="11" t="s">
        <v>41</v>
      </c>
      <c r="AB51" s="11" t="s">
        <v>103</v>
      </c>
      <c r="AC51" s="4" t="s">
        <v>43</v>
      </c>
      <c r="AD51" s="4" t="s">
        <v>43</v>
      </c>
      <c r="AE51" s="4" t="s">
        <v>43</v>
      </c>
      <c r="AF51" s="4" t="s">
        <v>567</v>
      </c>
      <c r="AG51" s="4" t="s">
        <v>758</v>
      </c>
      <c r="AH51" s="12" t="s">
        <v>760</v>
      </c>
      <c r="AI51" s="4" t="s">
        <v>700</v>
      </c>
    </row>
    <row r="52" spans="1:35" ht="60">
      <c r="A52" s="4" t="s">
        <v>486</v>
      </c>
      <c r="B52" s="4" t="s">
        <v>192</v>
      </c>
      <c r="C52" s="11" t="s">
        <v>353</v>
      </c>
      <c r="D52" s="11" t="s">
        <v>305</v>
      </c>
      <c r="E52" s="4" t="s">
        <v>43</v>
      </c>
      <c r="F52" s="11" t="s">
        <v>4</v>
      </c>
      <c r="G52" s="4" t="s">
        <v>358</v>
      </c>
      <c r="H52" s="4" t="s">
        <v>43</v>
      </c>
      <c r="I52" s="5" t="s">
        <v>43</v>
      </c>
      <c r="J52" s="5" t="s">
        <v>43</v>
      </c>
      <c r="K52" s="5" t="s">
        <v>43</v>
      </c>
      <c r="L52" s="5" t="s">
        <v>43</v>
      </c>
      <c r="M52" s="5" t="s">
        <v>43</v>
      </c>
      <c r="N52" s="11" t="s">
        <v>58</v>
      </c>
      <c r="O52" s="11" t="s">
        <v>52</v>
      </c>
      <c r="P52" s="7" t="s">
        <v>43</v>
      </c>
      <c r="Q52" s="13">
        <v>41639</v>
      </c>
      <c r="R52" s="14">
        <v>2013</v>
      </c>
      <c r="S52" s="13">
        <v>44862</v>
      </c>
      <c r="T52" s="17">
        <v>2022</v>
      </c>
      <c r="U52" s="15">
        <v>5.9270864900000007</v>
      </c>
      <c r="V52" s="9" t="s">
        <v>43</v>
      </c>
      <c r="W52" s="6">
        <f>IF(U52="-","-",IF(V52="-",'FGV_INCC-M'!$C$411*U52,VLOOKUP(V52,'FGV_INCC-M'!$A$78:$C$419,3,FALSE)*U52))</f>
        <v>6.0805421053870736</v>
      </c>
      <c r="X52" s="10" t="s">
        <v>243</v>
      </c>
      <c r="Y52" s="4" t="s">
        <v>247</v>
      </c>
      <c r="Z52" s="4" t="s">
        <v>43</v>
      </c>
      <c r="AA52" s="11" t="s">
        <v>301</v>
      </c>
      <c r="AB52" s="11" t="s">
        <v>306</v>
      </c>
      <c r="AC52" s="4" t="s">
        <v>43</v>
      </c>
      <c r="AD52" s="4" t="s">
        <v>43</v>
      </c>
      <c r="AE52" s="4" t="s">
        <v>43</v>
      </c>
      <c r="AF52" s="4" t="s">
        <v>567</v>
      </c>
      <c r="AG52" s="4" t="s">
        <v>764</v>
      </c>
      <c r="AH52" s="12" t="s">
        <v>760</v>
      </c>
      <c r="AI52" s="4" t="s">
        <v>700</v>
      </c>
    </row>
    <row r="53" spans="1:35" ht="36">
      <c r="A53" s="4" t="s">
        <v>487</v>
      </c>
      <c r="B53" s="4" t="s">
        <v>192</v>
      </c>
      <c r="C53" s="11" t="s">
        <v>266</v>
      </c>
      <c r="D53" s="11" t="s">
        <v>266</v>
      </c>
      <c r="E53" s="4" t="s">
        <v>43</v>
      </c>
      <c r="F53" s="11" t="s">
        <v>4</v>
      </c>
      <c r="G53" s="12" t="s">
        <v>405</v>
      </c>
      <c r="H53" s="4" t="s">
        <v>43</v>
      </c>
      <c r="I53" s="5" t="s">
        <v>43</v>
      </c>
      <c r="J53" s="5" t="s">
        <v>43</v>
      </c>
      <c r="K53" s="5" t="s">
        <v>43</v>
      </c>
      <c r="L53" s="5" t="s">
        <v>43</v>
      </c>
      <c r="M53" s="5" t="s">
        <v>43</v>
      </c>
      <c r="N53" s="11" t="s">
        <v>58</v>
      </c>
      <c r="O53" s="11" t="s">
        <v>439</v>
      </c>
      <c r="P53" s="7">
        <v>0.1</v>
      </c>
      <c r="Q53" s="13">
        <v>41673</v>
      </c>
      <c r="R53" s="14">
        <v>2014</v>
      </c>
      <c r="S53" s="13" t="s">
        <v>43</v>
      </c>
      <c r="T53" s="4" t="s">
        <v>43</v>
      </c>
      <c r="U53" s="15">
        <v>34.950000000000003</v>
      </c>
      <c r="V53" s="9" t="s">
        <v>43</v>
      </c>
      <c r="W53" s="6">
        <f>IF(U53="-","-",IF(V53="-",'FGV_INCC-M'!$C$411*U53,VLOOKUP(V53,'FGV_INCC-M'!$A$78:$C$419,3,FALSE)*U53))</f>
        <v>35.854875231165764</v>
      </c>
      <c r="X53" s="10" t="s">
        <v>243</v>
      </c>
      <c r="Y53" s="4" t="s">
        <v>247</v>
      </c>
      <c r="Z53" s="4" t="s">
        <v>43</v>
      </c>
      <c r="AA53" s="11" t="s">
        <v>243</v>
      </c>
      <c r="AB53" s="11" t="s">
        <v>267</v>
      </c>
      <c r="AC53" s="4" t="s">
        <v>43</v>
      </c>
      <c r="AD53" s="4" t="s">
        <v>43</v>
      </c>
      <c r="AE53" s="4" t="s">
        <v>43</v>
      </c>
      <c r="AF53" s="4" t="s">
        <v>567</v>
      </c>
      <c r="AG53" s="4" t="s">
        <v>713</v>
      </c>
      <c r="AH53" s="12" t="s">
        <v>761</v>
      </c>
      <c r="AI53" s="4" t="s">
        <v>700</v>
      </c>
    </row>
    <row r="54" spans="1:35" ht="48">
      <c r="A54" s="4" t="s">
        <v>488</v>
      </c>
      <c r="B54" s="4" t="s">
        <v>192</v>
      </c>
      <c r="C54" s="11" t="s">
        <v>303</v>
      </c>
      <c r="D54" s="11" t="s">
        <v>303</v>
      </c>
      <c r="E54" s="4" t="s">
        <v>43</v>
      </c>
      <c r="F54" s="4" t="s">
        <v>4</v>
      </c>
      <c r="G54" s="12" t="s">
        <v>405</v>
      </c>
      <c r="H54" s="4" t="s">
        <v>43</v>
      </c>
      <c r="I54" s="5" t="s">
        <v>43</v>
      </c>
      <c r="J54" s="5" t="s">
        <v>43</v>
      </c>
      <c r="K54" s="4" t="s">
        <v>43</v>
      </c>
      <c r="L54" s="6" t="s">
        <v>43</v>
      </c>
      <c r="M54" s="4" t="s">
        <v>43</v>
      </c>
      <c r="N54" s="11" t="s">
        <v>58</v>
      </c>
      <c r="O54" s="11" t="s">
        <v>52</v>
      </c>
      <c r="P54" s="7" t="s">
        <v>43</v>
      </c>
      <c r="Q54" s="13">
        <v>41274</v>
      </c>
      <c r="R54" s="14">
        <v>2012</v>
      </c>
      <c r="S54" s="13">
        <v>44862</v>
      </c>
      <c r="T54" s="17">
        <v>2022</v>
      </c>
      <c r="U54" s="15">
        <v>3.2144482599999997</v>
      </c>
      <c r="V54" s="9" t="s">
        <v>43</v>
      </c>
      <c r="W54" s="6">
        <f>IF(U54="-","-",IF(V54="-",'FGV_INCC-M'!$C$411*U54,VLOOKUP(V54,'FGV_INCC-M'!$A$78:$C$419,3,FALSE)*U54))</f>
        <v>3.2976721401813407</v>
      </c>
      <c r="X54" s="10" t="s">
        <v>243</v>
      </c>
      <c r="Y54" s="4" t="s">
        <v>247</v>
      </c>
      <c r="Z54" s="4" t="s">
        <v>43</v>
      </c>
      <c r="AA54" s="11" t="s">
        <v>301</v>
      </c>
      <c r="AB54" s="11" t="s">
        <v>304</v>
      </c>
      <c r="AC54" s="4" t="s">
        <v>43</v>
      </c>
      <c r="AD54" s="4" t="s">
        <v>43</v>
      </c>
      <c r="AE54" s="4" t="s">
        <v>43</v>
      </c>
      <c r="AF54" s="4" t="s">
        <v>567</v>
      </c>
      <c r="AG54" s="4" t="s">
        <v>713</v>
      </c>
      <c r="AH54" s="12" t="s">
        <v>761</v>
      </c>
      <c r="AI54" s="4" t="s">
        <v>700</v>
      </c>
    </row>
    <row r="55" spans="1:35" ht="96">
      <c r="A55" s="4" t="s">
        <v>489</v>
      </c>
      <c r="B55" s="4" t="s">
        <v>192</v>
      </c>
      <c r="C55" s="4" t="s">
        <v>104</v>
      </c>
      <c r="D55" s="4" t="s">
        <v>43</v>
      </c>
      <c r="E55" s="4" t="s">
        <v>106</v>
      </c>
      <c r="F55" s="11" t="s">
        <v>5</v>
      </c>
      <c r="G55" s="4" t="s">
        <v>242</v>
      </c>
      <c r="H55" s="4" t="s">
        <v>43</v>
      </c>
      <c r="I55" s="19" t="s">
        <v>43</v>
      </c>
      <c r="J55" s="19" t="s">
        <v>43</v>
      </c>
      <c r="K55" s="4">
        <v>182</v>
      </c>
      <c r="L55" s="6" t="s">
        <v>43</v>
      </c>
      <c r="M55" s="4">
        <v>9.9</v>
      </c>
      <c r="N55" s="4" t="s">
        <v>58</v>
      </c>
      <c r="O55" s="4" t="s">
        <v>166</v>
      </c>
      <c r="P55" s="18">
        <v>0.65</v>
      </c>
      <c r="Q55" s="8" t="s">
        <v>43</v>
      </c>
      <c r="R55" s="4" t="s">
        <v>43</v>
      </c>
      <c r="S55" s="8" t="s">
        <v>43</v>
      </c>
      <c r="T55" s="4" t="s">
        <v>43</v>
      </c>
      <c r="U55" s="6">
        <v>10.93</v>
      </c>
      <c r="V55" s="9">
        <v>41609</v>
      </c>
      <c r="W55" s="6">
        <f>IF(U55="-","-",IF(V55="-",'FGV_INCC-M'!$C$411*U55,VLOOKUP(V55,'FGV_INCC-M'!$A$78:$C$419,3,FALSE)*U55))</f>
        <v>20.415052245902164</v>
      </c>
      <c r="X55" s="4" t="s">
        <v>100</v>
      </c>
      <c r="Y55" s="4" t="s">
        <v>369</v>
      </c>
      <c r="Z55" s="4" t="s">
        <v>43</v>
      </c>
      <c r="AA55" s="4" t="s">
        <v>59</v>
      </c>
      <c r="AB55" s="11" t="s">
        <v>241</v>
      </c>
      <c r="AC55" s="4" t="s">
        <v>43</v>
      </c>
      <c r="AD55" s="4" t="s">
        <v>105</v>
      </c>
      <c r="AE55" s="4" t="s">
        <v>43</v>
      </c>
      <c r="AF55" s="4" t="s">
        <v>585</v>
      </c>
      <c r="AG55" s="4" t="s">
        <v>43</v>
      </c>
      <c r="AH55" s="12" t="s">
        <v>706</v>
      </c>
      <c r="AI55" s="4" t="s">
        <v>803</v>
      </c>
    </row>
    <row r="56" spans="1:35" ht="48">
      <c r="A56" s="4" t="s">
        <v>490</v>
      </c>
      <c r="B56" s="4" t="s">
        <v>192</v>
      </c>
      <c r="C56" s="4" t="s">
        <v>354</v>
      </c>
      <c r="D56" s="4" t="s">
        <v>107</v>
      </c>
      <c r="E56" s="4" t="s">
        <v>43</v>
      </c>
      <c r="F56" s="4" t="s">
        <v>5</v>
      </c>
      <c r="G56" s="12" t="s">
        <v>222</v>
      </c>
      <c r="H56" s="4" t="s">
        <v>43</v>
      </c>
      <c r="I56" s="4" t="s">
        <v>43</v>
      </c>
      <c r="J56" s="4" t="s">
        <v>43</v>
      </c>
      <c r="K56" s="4" t="s">
        <v>43</v>
      </c>
      <c r="L56" s="4" t="s">
        <v>43</v>
      </c>
      <c r="M56" s="4" t="s">
        <v>43</v>
      </c>
      <c r="N56" s="4" t="s">
        <v>325</v>
      </c>
      <c r="O56" s="4" t="s">
        <v>63</v>
      </c>
      <c r="P56" s="7" t="s">
        <v>43</v>
      </c>
      <c r="Q56" s="8">
        <v>44735</v>
      </c>
      <c r="R56" s="4">
        <v>2022</v>
      </c>
      <c r="S56" s="8" t="s">
        <v>43</v>
      </c>
      <c r="T56" s="4" t="s">
        <v>43</v>
      </c>
      <c r="U56" s="21" t="s">
        <v>43</v>
      </c>
      <c r="V56" s="9" t="s">
        <v>43</v>
      </c>
      <c r="W56" s="6" t="str">
        <f>IF(U56="-","-",IF(V56="-",'FGV_INCC-M'!$C$411*U56,VLOOKUP(V56,'FGV_INCC-M'!$A$78:$C$419,3,FALSE)*U56))</f>
        <v>-</v>
      </c>
      <c r="X56" s="10" t="s">
        <v>43</v>
      </c>
      <c r="Y56" s="4" t="s">
        <v>41</v>
      </c>
      <c r="Z56" s="4" t="s">
        <v>108</v>
      </c>
      <c r="AA56" s="11" t="s">
        <v>41</v>
      </c>
      <c r="AB56" s="11" t="s">
        <v>109</v>
      </c>
      <c r="AC56" s="4" t="s">
        <v>43</v>
      </c>
      <c r="AD56" s="4" t="s">
        <v>43</v>
      </c>
      <c r="AE56" s="4" t="s">
        <v>43</v>
      </c>
      <c r="AF56" s="4" t="s">
        <v>567</v>
      </c>
      <c r="AG56" s="4" t="s">
        <v>769</v>
      </c>
      <c r="AH56" s="12" t="s">
        <v>760</v>
      </c>
      <c r="AI56" s="4" t="s">
        <v>700</v>
      </c>
    </row>
    <row r="57" spans="1:35" ht="48">
      <c r="A57" s="4" t="s">
        <v>491</v>
      </c>
      <c r="B57" s="4" t="s">
        <v>192</v>
      </c>
      <c r="C57" s="4" t="s">
        <v>355</v>
      </c>
      <c r="D57" s="4" t="s">
        <v>111</v>
      </c>
      <c r="E57" s="4" t="s">
        <v>43</v>
      </c>
      <c r="F57" s="4" t="s">
        <v>5</v>
      </c>
      <c r="G57" s="12" t="s">
        <v>222</v>
      </c>
      <c r="H57" s="4" t="s">
        <v>43</v>
      </c>
      <c r="I57" s="4" t="s">
        <v>43</v>
      </c>
      <c r="J57" s="4" t="s">
        <v>43</v>
      </c>
      <c r="K57" s="4" t="s">
        <v>43</v>
      </c>
      <c r="L57" s="4" t="s">
        <v>43</v>
      </c>
      <c r="M57" s="4" t="s">
        <v>43</v>
      </c>
      <c r="N57" s="4" t="s">
        <v>325</v>
      </c>
      <c r="O57" s="4" t="s">
        <v>63</v>
      </c>
      <c r="P57" s="7" t="s">
        <v>43</v>
      </c>
      <c r="Q57" s="8">
        <v>44683</v>
      </c>
      <c r="R57" s="4">
        <v>2022</v>
      </c>
      <c r="S57" s="8" t="s">
        <v>43</v>
      </c>
      <c r="T57" s="4" t="s">
        <v>43</v>
      </c>
      <c r="U57" s="21" t="s">
        <v>43</v>
      </c>
      <c r="V57" s="9" t="s">
        <v>43</v>
      </c>
      <c r="W57" s="6" t="str">
        <f>IF(U57="-","-",IF(V57="-",'FGV_INCC-M'!$C$411*U57,VLOOKUP(V57,'FGV_INCC-M'!$A$78:$C$419,3,FALSE)*U57))</f>
        <v>-</v>
      </c>
      <c r="X57" s="10" t="s">
        <v>43</v>
      </c>
      <c r="Y57" s="4" t="s">
        <v>41</v>
      </c>
      <c r="Z57" s="4" t="s">
        <v>110</v>
      </c>
      <c r="AA57" s="11" t="s">
        <v>41</v>
      </c>
      <c r="AB57" s="11" t="s">
        <v>109</v>
      </c>
      <c r="AC57" s="4" t="s">
        <v>43</v>
      </c>
      <c r="AD57" s="4" t="s">
        <v>43</v>
      </c>
      <c r="AE57" s="4" t="s">
        <v>43</v>
      </c>
      <c r="AF57" s="4" t="s">
        <v>567</v>
      </c>
      <c r="AG57" s="4" t="s">
        <v>758</v>
      </c>
      <c r="AH57" s="12" t="s">
        <v>760</v>
      </c>
      <c r="AI57" s="4" t="s">
        <v>700</v>
      </c>
    </row>
    <row r="58" spans="1:35" ht="36">
      <c r="A58" s="4" t="s">
        <v>492</v>
      </c>
      <c r="B58" s="4" t="s">
        <v>192</v>
      </c>
      <c r="C58" s="4" t="s">
        <v>780</v>
      </c>
      <c r="D58" s="4" t="s">
        <v>776</v>
      </c>
      <c r="E58" s="4" t="s">
        <v>43</v>
      </c>
      <c r="F58" s="11" t="s">
        <v>6</v>
      </c>
      <c r="G58" s="4" t="s">
        <v>220</v>
      </c>
      <c r="H58" s="4" t="s">
        <v>112</v>
      </c>
      <c r="I58" s="4" t="s">
        <v>43</v>
      </c>
      <c r="J58" s="4" t="s">
        <v>43</v>
      </c>
      <c r="K58" s="4">
        <v>10</v>
      </c>
      <c r="L58" s="6" t="s">
        <v>43</v>
      </c>
      <c r="M58" s="4" t="s">
        <v>43</v>
      </c>
      <c r="N58" s="4" t="s">
        <v>58</v>
      </c>
      <c r="O58" s="4" t="s">
        <v>216</v>
      </c>
      <c r="P58" s="18">
        <v>0</v>
      </c>
      <c r="Q58" s="8" t="s">
        <v>43</v>
      </c>
      <c r="R58" s="4" t="s">
        <v>43</v>
      </c>
      <c r="S58" s="8" t="s">
        <v>43</v>
      </c>
      <c r="T58" s="4" t="s">
        <v>43</v>
      </c>
      <c r="U58" s="6">
        <v>0.17</v>
      </c>
      <c r="V58" s="9">
        <v>44166</v>
      </c>
      <c r="W58" s="6">
        <f>IF(U58="-","-",IF(V58="-",'FGV_INCC-M'!$C$411*U58,VLOOKUP(V58,'FGV_INCC-M'!$A$78:$C$419,3,FALSE)*U58))</f>
        <v>0.21319019132936112</v>
      </c>
      <c r="X58" s="4" t="s">
        <v>113</v>
      </c>
      <c r="Y58" s="4" t="s">
        <v>778</v>
      </c>
      <c r="Z58" s="4" t="s">
        <v>43</v>
      </c>
      <c r="AA58" s="4" t="s">
        <v>59</v>
      </c>
      <c r="AB58" s="11" t="s">
        <v>226</v>
      </c>
      <c r="AC58" s="4" t="s">
        <v>235</v>
      </c>
      <c r="AD58" s="4" t="s">
        <v>43</v>
      </c>
      <c r="AE58" s="4" t="s">
        <v>230</v>
      </c>
      <c r="AF58" s="4" t="s">
        <v>585</v>
      </c>
      <c r="AG58" s="4" t="s">
        <v>43</v>
      </c>
      <c r="AH58" s="12" t="s">
        <v>706</v>
      </c>
      <c r="AI58" s="4" t="s">
        <v>799</v>
      </c>
    </row>
    <row r="59" spans="1:35" ht="84">
      <c r="A59" s="4" t="s">
        <v>493</v>
      </c>
      <c r="B59" s="4" t="s">
        <v>192</v>
      </c>
      <c r="C59" s="4" t="s">
        <v>356</v>
      </c>
      <c r="D59" s="4" t="s">
        <v>114</v>
      </c>
      <c r="E59" s="4" t="s">
        <v>43</v>
      </c>
      <c r="F59" s="4" t="s">
        <v>6</v>
      </c>
      <c r="G59" s="12" t="s">
        <v>222</v>
      </c>
      <c r="H59" s="4" t="s">
        <v>43</v>
      </c>
      <c r="I59" s="4" t="s">
        <v>43</v>
      </c>
      <c r="J59" s="4" t="s">
        <v>43</v>
      </c>
      <c r="K59" s="4" t="s">
        <v>43</v>
      </c>
      <c r="L59" s="6" t="s">
        <v>43</v>
      </c>
      <c r="M59" s="4" t="s">
        <v>43</v>
      </c>
      <c r="N59" s="4" t="s">
        <v>325</v>
      </c>
      <c r="O59" s="4" t="s">
        <v>63</v>
      </c>
      <c r="P59" s="7" t="s">
        <v>43</v>
      </c>
      <c r="Q59" s="8">
        <v>44449</v>
      </c>
      <c r="R59" s="4">
        <v>2021</v>
      </c>
      <c r="S59" s="8" t="s">
        <v>43</v>
      </c>
      <c r="T59" s="4" t="s">
        <v>43</v>
      </c>
      <c r="U59" s="21" t="s">
        <v>43</v>
      </c>
      <c r="V59" s="9" t="s">
        <v>43</v>
      </c>
      <c r="W59" s="6" t="str">
        <f>IF(U59="-","-",IF(V59="-",'FGV_INCC-M'!$C$411*U59,VLOOKUP(V59,'FGV_INCC-M'!$A$78:$C$419,3,FALSE)*U59))</f>
        <v>-</v>
      </c>
      <c r="X59" s="10" t="s">
        <v>43</v>
      </c>
      <c r="Y59" s="4" t="s">
        <v>41</v>
      </c>
      <c r="Z59" s="4" t="s">
        <v>115</v>
      </c>
      <c r="AA59" s="11" t="s">
        <v>41</v>
      </c>
      <c r="AB59" s="11" t="s">
        <v>116</v>
      </c>
      <c r="AC59" s="4" t="s">
        <v>43</v>
      </c>
      <c r="AD59" s="4" t="s">
        <v>43</v>
      </c>
      <c r="AE59" s="4" t="s">
        <v>43</v>
      </c>
      <c r="AF59" s="4" t="s">
        <v>567</v>
      </c>
      <c r="AG59" s="4" t="s">
        <v>757</v>
      </c>
      <c r="AH59" s="12" t="s">
        <v>760</v>
      </c>
      <c r="AI59" s="12" t="s">
        <v>713</v>
      </c>
    </row>
    <row r="60" spans="1:35" ht="24">
      <c r="A60" s="4" t="s">
        <v>494</v>
      </c>
      <c r="B60" s="4" t="s">
        <v>192</v>
      </c>
      <c r="C60" s="4" t="s">
        <v>161</v>
      </c>
      <c r="D60" s="11" t="s">
        <v>161</v>
      </c>
      <c r="E60" s="4" t="s">
        <v>43</v>
      </c>
      <c r="F60" s="4" t="s">
        <v>6</v>
      </c>
      <c r="G60" s="12" t="s">
        <v>222</v>
      </c>
      <c r="H60" s="4" t="s">
        <v>168</v>
      </c>
      <c r="I60" s="5" t="s">
        <v>43</v>
      </c>
      <c r="J60" s="5" t="s">
        <v>43</v>
      </c>
      <c r="K60" s="4" t="s">
        <v>43</v>
      </c>
      <c r="L60" s="6" t="s">
        <v>43</v>
      </c>
      <c r="M60" s="4">
        <v>0.09</v>
      </c>
      <c r="N60" s="4" t="s">
        <v>58</v>
      </c>
      <c r="O60" s="4" t="s">
        <v>166</v>
      </c>
      <c r="P60" s="7" t="s">
        <v>43</v>
      </c>
      <c r="Q60" s="8" t="s">
        <v>43</v>
      </c>
      <c r="R60" s="4" t="s">
        <v>43</v>
      </c>
      <c r="S60" s="8" t="s">
        <v>43</v>
      </c>
      <c r="T60" s="4" t="s">
        <v>43</v>
      </c>
      <c r="U60" s="6" t="s">
        <v>43</v>
      </c>
      <c r="V60" s="9" t="s">
        <v>43</v>
      </c>
      <c r="W60" s="6" t="str">
        <f>IF(U60="-","-",IF(V60="-",'FGV_INCC-M'!$C$411*U60,VLOOKUP(V60,'FGV_INCC-M'!$A$78:$C$419,3,FALSE)*U60))</f>
        <v>-</v>
      </c>
      <c r="X60" s="10" t="s">
        <v>43</v>
      </c>
      <c r="Y60" s="4" t="s">
        <v>41</v>
      </c>
      <c r="Z60" s="4" t="s">
        <v>43</v>
      </c>
      <c r="AA60" s="11" t="s">
        <v>41</v>
      </c>
      <c r="AB60" s="11" t="s">
        <v>342</v>
      </c>
      <c r="AC60" s="4" t="s">
        <v>43</v>
      </c>
      <c r="AD60" s="4" t="s">
        <v>43</v>
      </c>
      <c r="AE60" s="4" t="s">
        <v>43</v>
      </c>
      <c r="AF60" s="4" t="s">
        <v>567</v>
      </c>
      <c r="AG60" s="4" t="s">
        <v>713</v>
      </c>
      <c r="AH60" s="12" t="s">
        <v>760</v>
      </c>
      <c r="AI60" s="12" t="s">
        <v>713</v>
      </c>
    </row>
    <row r="61" spans="1:35" ht="24">
      <c r="A61" s="4" t="s">
        <v>495</v>
      </c>
      <c r="B61" s="4" t="s">
        <v>192</v>
      </c>
      <c r="C61" s="4" t="s">
        <v>164</v>
      </c>
      <c r="D61" s="4" t="s">
        <v>346</v>
      </c>
      <c r="E61" s="4" t="s">
        <v>43</v>
      </c>
      <c r="F61" s="4" t="s">
        <v>6</v>
      </c>
      <c r="G61" s="4" t="s">
        <v>307</v>
      </c>
      <c r="H61" s="4" t="s">
        <v>170</v>
      </c>
      <c r="I61" s="5" t="s">
        <v>43</v>
      </c>
      <c r="J61" s="5" t="s">
        <v>43</v>
      </c>
      <c r="K61" s="4">
        <v>0.5</v>
      </c>
      <c r="L61" s="6" t="s">
        <v>43</v>
      </c>
      <c r="M61" s="4" t="s">
        <v>43</v>
      </c>
      <c r="N61" s="4" t="s">
        <v>167</v>
      </c>
      <c r="O61" s="4" t="s">
        <v>85</v>
      </c>
      <c r="P61" s="7" t="s">
        <v>43</v>
      </c>
      <c r="Q61" s="8">
        <v>39783</v>
      </c>
      <c r="R61" s="4">
        <v>2008</v>
      </c>
      <c r="S61" s="8" t="s">
        <v>43</v>
      </c>
      <c r="T61" s="4" t="s">
        <v>43</v>
      </c>
      <c r="U61" s="6" t="s">
        <v>43</v>
      </c>
      <c r="V61" s="9" t="s">
        <v>43</v>
      </c>
      <c r="W61" s="6" t="str">
        <f>IF(U61="-","-",IF(V61="-",'FGV_INCC-M'!$C$411*U61,VLOOKUP(V61,'FGV_INCC-M'!$A$78:$C$419,3,FALSE)*U61))</f>
        <v>-</v>
      </c>
      <c r="X61" s="10" t="s">
        <v>43</v>
      </c>
      <c r="Y61" s="4" t="s">
        <v>146</v>
      </c>
      <c r="Z61" s="4" t="s">
        <v>43</v>
      </c>
      <c r="AA61" s="11" t="s">
        <v>41</v>
      </c>
      <c r="AB61" s="11" t="s">
        <v>342</v>
      </c>
      <c r="AC61" s="4" t="s">
        <v>43</v>
      </c>
      <c r="AD61" s="4" t="s">
        <v>43</v>
      </c>
      <c r="AE61" s="4" t="s">
        <v>43</v>
      </c>
      <c r="AF61" s="4" t="s">
        <v>585</v>
      </c>
      <c r="AG61" s="4" t="s">
        <v>43</v>
      </c>
      <c r="AH61" s="12" t="s">
        <v>756</v>
      </c>
      <c r="AI61" s="12" t="s">
        <v>713</v>
      </c>
    </row>
    <row r="62" spans="1:35" ht="24">
      <c r="A62" s="4" t="s">
        <v>496</v>
      </c>
      <c r="B62" s="4" t="s">
        <v>192</v>
      </c>
      <c r="C62" s="4" t="s">
        <v>163</v>
      </c>
      <c r="D62" s="4" t="s">
        <v>346</v>
      </c>
      <c r="E62" s="4" t="s">
        <v>43</v>
      </c>
      <c r="F62" s="4" t="s">
        <v>6</v>
      </c>
      <c r="G62" s="4" t="s">
        <v>307</v>
      </c>
      <c r="H62" s="4" t="s">
        <v>88</v>
      </c>
      <c r="I62" s="5" t="s">
        <v>43</v>
      </c>
      <c r="J62" s="5" t="s">
        <v>43</v>
      </c>
      <c r="K62" s="4">
        <v>1.3</v>
      </c>
      <c r="L62" s="6" t="s">
        <v>43</v>
      </c>
      <c r="M62" s="4" t="s">
        <v>43</v>
      </c>
      <c r="N62" s="4" t="s">
        <v>167</v>
      </c>
      <c r="O62" s="4" t="s">
        <v>85</v>
      </c>
      <c r="P62" s="7" t="s">
        <v>43</v>
      </c>
      <c r="Q62" s="8">
        <v>39783</v>
      </c>
      <c r="R62" s="4">
        <v>2008</v>
      </c>
      <c r="S62" s="8" t="s">
        <v>43</v>
      </c>
      <c r="T62" s="4" t="s">
        <v>43</v>
      </c>
      <c r="U62" s="6" t="s">
        <v>43</v>
      </c>
      <c r="V62" s="9" t="s">
        <v>43</v>
      </c>
      <c r="W62" s="6" t="str">
        <f>IF(U62="-","-",IF(V62="-",'FGV_INCC-M'!$C$411*U62,VLOOKUP(V62,'FGV_INCC-M'!$A$78:$C$419,3,FALSE)*U62))</f>
        <v>-</v>
      </c>
      <c r="X62" s="10" t="s">
        <v>43</v>
      </c>
      <c r="Y62" s="4" t="s">
        <v>146</v>
      </c>
      <c r="Z62" s="4" t="s">
        <v>43</v>
      </c>
      <c r="AA62" s="11" t="s">
        <v>41</v>
      </c>
      <c r="AB62" s="11" t="s">
        <v>342</v>
      </c>
      <c r="AC62" s="4" t="s">
        <v>43</v>
      </c>
      <c r="AD62" s="4" t="s">
        <v>43</v>
      </c>
      <c r="AE62" s="4" t="s">
        <v>43</v>
      </c>
      <c r="AF62" s="4" t="s">
        <v>585</v>
      </c>
      <c r="AG62" s="4" t="s">
        <v>43</v>
      </c>
      <c r="AH62" s="12" t="s">
        <v>756</v>
      </c>
      <c r="AI62" s="12" t="s">
        <v>713</v>
      </c>
    </row>
    <row r="63" spans="1:35" ht="24">
      <c r="A63" s="4" t="s">
        <v>497</v>
      </c>
      <c r="B63" s="4" t="s">
        <v>192</v>
      </c>
      <c r="C63" s="4" t="s">
        <v>162</v>
      </c>
      <c r="D63" s="4" t="s">
        <v>344</v>
      </c>
      <c r="E63" s="4" t="s">
        <v>43</v>
      </c>
      <c r="F63" s="4" t="s">
        <v>6</v>
      </c>
      <c r="G63" s="4" t="s">
        <v>307</v>
      </c>
      <c r="H63" s="4" t="s">
        <v>169</v>
      </c>
      <c r="I63" s="5" t="s">
        <v>43</v>
      </c>
      <c r="J63" s="5" t="s">
        <v>43</v>
      </c>
      <c r="K63" s="4">
        <v>38</v>
      </c>
      <c r="L63" s="6" t="s">
        <v>43</v>
      </c>
      <c r="M63" s="4" t="s">
        <v>43</v>
      </c>
      <c r="N63" s="4" t="s">
        <v>167</v>
      </c>
      <c r="O63" s="4" t="s">
        <v>85</v>
      </c>
      <c r="P63" s="7" t="s">
        <v>43</v>
      </c>
      <c r="Q63" s="8">
        <v>44743</v>
      </c>
      <c r="R63" s="4">
        <v>2022</v>
      </c>
      <c r="S63" s="8" t="s">
        <v>43</v>
      </c>
      <c r="T63" s="4" t="s">
        <v>43</v>
      </c>
      <c r="U63" s="6" t="s">
        <v>43</v>
      </c>
      <c r="V63" s="9" t="s">
        <v>43</v>
      </c>
      <c r="W63" s="6" t="str">
        <f>IF(U63="-","-",IF(V63="-",'FGV_INCC-M'!$C$411*U63,VLOOKUP(V63,'FGV_INCC-M'!$A$78:$C$419,3,FALSE)*U63))</f>
        <v>-</v>
      </c>
      <c r="X63" s="10" t="s">
        <v>43</v>
      </c>
      <c r="Y63" s="4" t="s">
        <v>146</v>
      </c>
      <c r="Z63" s="4" t="s">
        <v>43</v>
      </c>
      <c r="AA63" s="11" t="s">
        <v>41</v>
      </c>
      <c r="AB63" s="11" t="s">
        <v>342</v>
      </c>
      <c r="AC63" s="4" t="s">
        <v>43</v>
      </c>
      <c r="AD63" s="4" t="s">
        <v>43</v>
      </c>
      <c r="AE63" s="4" t="s">
        <v>43</v>
      </c>
      <c r="AF63" s="4" t="s">
        <v>585</v>
      </c>
      <c r="AG63" s="4" t="s">
        <v>43</v>
      </c>
      <c r="AH63" s="12" t="s">
        <v>756</v>
      </c>
      <c r="AI63" s="12" t="s">
        <v>713</v>
      </c>
    </row>
    <row r="64" spans="1:35" ht="24">
      <c r="A64" s="4" t="s">
        <v>498</v>
      </c>
      <c r="B64" s="4" t="s">
        <v>192</v>
      </c>
      <c r="C64" s="4" t="s">
        <v>165</v>
      </c>
      <c r="D64" s="4" t="s">
        <v>345</v>
      </c>
      <c r="E64" s="4" t="s">
        <v>43</v>
      </c>
      <c r="F64" s="4" t="s">
        <v>6</v>
      </c>
      <c r="G64" s="4" t="s">
        <v>220</v>
      </c>
      <c r="H64" s="4" t="s">
        <v>112</v>
      </c>
      <c r="I64" s="5" t="s">
        <v>43</v>
      </c>
      <c r="J64" s="5" t="s">
        <v>43</v>
      </c>
      <c r="K64" s="4">
        <v>14</v>
      </c>
      <c r="L64" s="6" t="s">
        <v>43</v>
      </c>
      <c r="M64" s="4" t="s">
        <v>43</v>
      </c>
      <c r="N64" s="4" t="s">
        <v>167</v>
      </c>
      <c r="O64" s="4" t="s">
        <v>85</v>
      </c>
      <c r="P64" s="7" t="s">
        <v>43</v>
      </c>
      <c r="Q64" s="8">
        <v>44621</v>
      </c>
      <c r="R64" s="4">
        <v>2022</v>
      </c>
      <c r="S64" s="8" t="s">
        <v>43</v>
      </c>
      <c r="T64" s="4" t="s">
        <v>43</v>
      </c>
      <c r="U64" s="6" t="s">
        <v>43</v>
      </c>
      <c r="V64" s="9" t="s">
        <v>43</v>
      </c>
      <c r="W64" s="6" t="str">
        <f>IF(U64="-","-",IF(V64="-",'FGV_INCC-M'!$C$411*U64,VLOOKUP(V64,'FGV_INCC-M'!$A$78:$C$419,3,FALSE)*U64))</f>
        <v>-</v>
      </c>
      <c r="X64" s="10" t="s">
        <v>43</v>
      </c>
      <c r="Y64" s="4" t="s">
        <v>171</v>
      </c>
      <c r="Z64" s="4" t="s">
        <v>43</v>
      </c>
      <c r="AA64" s="11" t="s">
        <v>41</v>
      </c>
      <c r="AB64" s="11" t="s">
        <v>342</v>
      </c>
      <c r="AC64" s="4" t="s">
        <v>43</v>
      </c>
      <c r="AD64" s="4" t="s">
        <v>43</v>
      </c>
      <c r="AE64" s="4" t="s">
        <v>43</v>
      </c>
      <c r="AF64" s="4" t="s">
        <v>567</v>
      </c>
      <c r="AG64" s="4" t="s">
        <v>750</v>
      </c>
      <c r="AH64" s="12" t="s">
        <v>706</v>
      </c>
      <c r="AI64" s="4" t="s">
        <v>799</v>
      </c>
    </row>
    <row r="65" spans="1:35" ht="204">
      <c r="A65" s="4" t="s">
        <v>687</v>
      </c>
      <c r="B65" s="4" t="s">
        <v>681</v>
      </c>
      <c r="C65" s="4" t="s">
        <v>688</v>
      </c>
      <c r="D65" s="4" t="s">
        <v>689</v>
      </c>
      <c r="E65" s="4" t="s">
        <v>43</v>
      </c>
      <c r="F65" s="4" t="s">
        <v>7</v>
      </c>
      <c r="G65" s="4" t="s">
        <v>765</v>
      </c>
      <c r="H65" s="4" t="s">
        <v>568</v>
      </c>
      <c r="I65" s="45"/>
      <c r="J65" s="45"/>
      <c r="K65" s="4" t="s">
        <v>43</v>
      </c>
      <c r="L65" s="6" t="s">
        <v>43</v>
      </c>
      <c r="M65" s="4" t="s">
        <v>43</v>
      </c>
      <c r="N65" s="4" t="s">
        <v>690</v>
      </c>
      <c r="O65" s="4" t="s">
        <v>713</v>
      </c>
      <c r="P65" s="4" t="s">
        <v>43</v>
      </c>
      <c r="Q65" s="4" t="s">
        <v>43</v>
      </c>
      <c r="R65" s="4">
        <v>2021</v>
      </c>
      <c r="S65" s="4" t="s">
        <v>43</v>
      </c>
      <c r="T65" s="46" t="s">
        <v>43</v>
      </c>
      <c r="U65" s="6" t="s">
        <v>43</v>
      </c>
      <c r="V65" s="4" t="s">
        <v>43</v>
      </c>
      <c r="W65" s="44" t="str">
        <f>IF(U65="-","-",IF(V65="-",'FGV_INCC-M'!$C$411*U65,VLOOKUP(V65,'FGV_INCC-M'!$A$78:$C$419,3,FALSE)*U65))</f>
        <v>-</v>
      </c>
      <c r="X65" s="4" t="s">
        <v>43</v>
      </c>
      <c r="Y65" s="45" t="s">
        <v>691</v>
      </c>
      <c r="Z65" s="4" t="s">
        <v>43</v>
      </c>
      <c r="AA65" s="4" t="s">
        <v>692</v>
      </c>
      <c r="AB65" s="11" t="s">
        <v>693</v>
      </c>
      <c r="AC65" s="4" t="s">
        <v>43</v>
      </c>
      <c r="AD65" s="4" t="s">
        <v>43</v>
      </c>
      <c r="AE65" s="4" t="s">
        <v>43</v>
      </c>
      <c r="AF65" s="4" t="s">
        <v>567</v>
      </c>
      <c r="AG65" s="4" t="s">
        <v>713</v>
      </c>
      <c r="AH65" s="4" t="s">
        <v>766</v>
      </c>
      <c r="AI65" s="4" t="s">
        <v>568</v>
      </c>
    </row>
    <row r="66" spans="1:35" ht="72">
      <c r="A66" s="4" t="s">
        <v>499</v>
      </c>
      <c r="B66" s="4" t="s">
        <v>192</v>
      </c>
      <c r="C66" s="4" t="s">
        <v>787</v>
      </c>
      <c r="D66" s="4" t="s">
        <v>128</v>
      </c>
      <c r="E66" s="4" t="s">
        <v>347</v>
      </c>
      <c r="F66" s="4" t="s">
        <v>7</v>
      </c>
      <c r="G66" s="4" t="s">
        <v>307</v>
      </c>
      <c r="H66" s="4" t="s">
        <v>130</v>
      </c>
      <c r="I66" s="5" t="s">
        <v>43</v>
      </c>
      <c r="J66" s="5" t="s">
        <v>43</v>
      </c>
      <c r="K66" s="4">
        <v>81.12</v>
      </c>
      <c r="L66" s="6">
        <v>1.7999999999999999E-2</v>
      </c>
      <c r="M66" s="4">
        <v>14.18</v>
      </c>
      <c r="N66" s="4" t="s">
        <v>58</v>
      </c>
      <c r="O66" s="4" t="s">
        <v>166</v>
      </c>
      <c r="P66" s="7" t="s">
        <v>43</v>
      </c>
      <c r="Q66" s="8">
        <v>42522</v>
      </c>
      <c r="R66" s="4">
        <v>2016</v>
      </c>
      <c r="S66" s="8" t="s">
        <v>43</v>
      </c>
      <c r="T66" s="4" t="s">
        <v>43</v>
      </c>
      <c r="U66" s="21" t="s">
        <v>349</v>
      </c>
      <c r="V66" s="9" t="s">
        <v>43</v>
      </c>
      <c r="W66" s="6" t="s">
        <v>349</v>
      </c>
      <c r="X66" s="10" t="s">
        <v>348</v>
      </c>
      <c r="Y66" s="4" t="s">
        <v>41</v>
      </c>
      <c r="Z66" s="4" t="s">
        <v>43</v>
      </c>
      <c r="AA66" s="11" t="s">
        <v>41</v>
      </c>
      <c r="AB66" s="11" t="s">
        <v>342</v>
      </c>
      <c r="AC66" s="4" t="s">
        <v>43</v>
      </c>
      <c r="AD66" s="4" t="s">
        <v>43</v>
      </c>
      <c r="AE66" s="4" t="s">
        <v>43</v>
      </c>
      <c r="AF66" s="4" t="s">
        <v>585</v>
      </c>
      <c r="AG66" s="4" t="s">
        <v>43</v>
      </c>
      <c r="AH66" s="12" t="s">
        <v>756</v>
      </c>
      <c r="AI66" s="4" t="s">
        <v>568</v>
      </c>
    </row>
    <row r="67" spans="1:35" ht="144">
      <c r="A67" s="4" t="s">
        <v>500</v>
      </c>
      <c r="B67" s="4" t="s">
        <v>192</v>
      </c>
      <c r="C67" s="4" t="s">
        <v>394</v>
      </c>
      <c r="D67" s="4" t="s">
        <v>117</v>
      </c>
      <c r="E67" s="4" t="s">
        <v>43</v>
      </c>
      <c r="F67" s="4" t="s">
        <v>7</v>
      </c>
      <c r="G67" s="12" t="s">
        <v>222</v>
      </c>
      <c r="H67" s="4" t="s">
        <v>43</v>
      </c>
      <c r="I67" s="5" t="s">
        <v>43</v>
      </c>
      <c r="J67" s="5" t="s">
        <v>43</v>
      </c>
      <c r="K67" s="4" t="s">
        <v>43</v>
      </c>
      <c r="L67" s="6" t="s">
        <v>43</v>
      </c>
      <c r="M67" s="4" t="s">
        <v>43</v>
      </c>
      <c r="N67" s="4" t="s">
        <v>325</v>
      </c>
      <c r="O67" s="4" t="s">
        <v>63</v>
      </c>
      <c r="P67" s="7" t="s">
        <v>43</v>
      </c>
      <c r="Q67" s="8">
        <v>44763</v>
      </c>
      <c r="R67" s="4">
        <v>2022</v>
      </c>
      <c r="S67" s="8" t="s">
        <v>43</v>
      </c>
      <c r="T67" s="4" t="s">
        <v>43</v>
      </c>
      <c r="U67" s="6" t="s">
        <v>43</v>
      </c>
      <c r="V67" s="9" t="s">
        <v>43</v>
      </c>
      <c r="W67" s="6" t="str">
        <f>IF(U67="-","-",IF(V67="-",'FGV_INCC-M'!$C$411*U67,VLOOKUP(V67,'FGV_INCC-M'!$A$78:$C$419,3,FALSE)*U67))</f>
        <v>-</v>
      </c>
      <c r="X67" s="10" t="s">
        <v>43</v>
      </c>
      <c r="Y67" s="4" t="s">
        <v>41</v>
      </c>
      <c r="Z67" s="4" t="s">
        <v>118</v>
      </c>
      <c r="AA67" s="11" t="s">
        <v>41</v>
      </c>
      <c r="AB67" s="11" t="s">
        <v>119</v>
      </c>
      <c r="AC67" s="4" t="s">
        <v>43</v>
      </c>
      <c r="AD67" s="4" t="s">
        <v>43</v>
      </c>
      <c r="AE67" s="4" t="s">
        <v>43</v>
      </c>
      <c r="AF67" s="4" t="s">
        <v>567</v>
      </c>
      <c r="AG67" s="4" t="s">
        <v>819</v>
      </c>
      <c r="AH67" s="12" t="s">
        <v>760</v>
      </c>
      <c r="AI67" s="4" t="s">
        <v>568</v>
      </c>
    </row>
    <row r="68" spans="1:35" ht="24">
      <c r="A68" s="4" t="s">
        <v>533</v>
      </c>
      <c r="B68" s="4" t="s">
        <v>191</v>
      </c>
      <c r="C68" s="11" t="s">
        <v>310</v>
      </c>
      <c r="D68" s="11" t="s">
        <v>310</v>
      </c>
      <c r="E68" s="4" t="s">
        <v>43</v>
      </c>
      <c r="F68" s="4" t="s">
        <v>26</v>
      </c>
      <c r="G68" s="4" t="s">
        <v>307</v>
      </c>
      <c r="H68" s="4" t="s">
        <v>43</v>
      </c>
      <c r="I68" s="5" t="s">
        <v>43</v>
      </c>
      <c r="J68" s="5" t="s">
        <v>43</v>
      </c>
      <c r="K68" s="4" t="s">
        <v>43</v>
      </c>
      <c r="L68" s="6" t="s">
        <v>43</v>
      </c>
      <c r="M68" s="4" t="s">
        <v>43</v>
      </c>
      <c r="N68" s="11" t="s">
        <v>58</v>
      </c>
      <c r="O68" s="11" t="s">
        <v>52</v>
      </c>
      <c r="P68" s="7">
        <v>0.62</v>
      </c>
      <c r="Q68" s="13">
        <v>42157</v>
      </c>
      <c r="R68" s="14">
        <v>2015</v>
      </c>
      <c r="S68" s="13" t="s">
        <v>43</v>
      </c>
      <c r="T68" s="4" t="s">
        <v>43</v>
      </c>
      <c r="U68" s="15">
        <v>17.888836000000001</v>
      </c>
      <c r="V68" s="9" t="s">
        <v>43</v>
      </c>
      <c r="W68" s="6">
        <f>IF(U68="-","-",IF(V68="-",'FGV_INCC-M'!$C$411*U68,VLOOKUP(V68,'FGV_INCC-M'!$A$78:$C$419,3,FALSE)*U68))</f>
        <v>18.351988063255693</v>
      </c>
      <c r="X68" s="10" t="s">
        <v>243</v>
      </c>
      <c r="Y68" s="4" t="s">
        <v>247</v>
      </c>
      <c r="Z68" s="4" t="s">
        <v>43</v>
      </c>
      <c r="AA68" s="11" t="s">
        <v>243</v>
      </c>
      <c r="AB68" s="11" t="s">
        <v>311</v>
      </c>
      <c r="AC68" s="4" t="s">
        <v>43</v>
      </c>
      <c r="AD68" s="4" t="s">
        <v>43</v>
      </c>
      <c r="AE68" s="4" t="s">
        <v>43</v>
      </c>
      <c r="AF68" s="4" t="s">
        <v>567</v>
      </c>
      <c r="AG68" s="4" t="s">
        <v>85</v>
      </c>
      <c r="AH68" s="12" t="s">
        <v>756</v>
      </c>
      <c r="AI68" s="12" t="s">
        <v>713</v>
      </c>
    </row>
    <row r="69" spans="1:35" ht="84">
      <c r="A69" s="4" t="s">
        <v>545</v>
      </c>
      <c r="B69" s="4" t="s">
        <v>193</v>
      </c>
      <c r="C69" s="4" t="s">
        <v>434</v>
      </c>
      <c r="D69" s="4" t="s">
        <v>433</v>
      </c>
      <c r="E69" s="4" t="s">
        <v>43</v>
      </c>
      <c r="F69" s="4" t="s">
        <v>35</v>
      </c>
      <c r="G69" s="4" t="s">
        <v>220</v>
      </c>
      <c r="H69" s="4" t="s">
        <v>83</v>
      </c>
      <c r="I69" s="5" t="s">
        <v>43</v>
      </c>
      <c r="J69" s="5" t="s">
        <v>43</v>
      </c>
      <c r="K69" s="5" t="s">
        <v>43</v>
      </c>
      <c r="L69" s="5" t="s">
        <v>43</v>
      </c>
      <c r="M69" s="5" t="s">
        <v>43</v>
      </c>
      <c r="N69" s="5" t="s">
        <v>325</v>
      </c>
      <c r="O69" s="4" t="s">
        <v>63</v>
      </c>
      <c r="P69" s="7" t="s">
        <v>43</v>
      </c>
      <c r="Q69" s="8">
        <v>44844</v>
      </c>
      <c r="R69" s="4">
        <v>2022</v>
      </c>
      <c r="S69" s="8" t="s">
        <v>43</v>
      </c>
      <c r="T69" s="4" t="s">
        <v>43</v>
      </c>
      <c r="U69" s="21" t="s">
        <v>43</v>
      </c>
      <c r="V69" s="9" t="s">
        <v>43</v>
      </c>
      <c r="W69" s="6" t="str">
        <f>IF(U69="-","-",IF(V69="-",'FGV_INCC-M'!$C$411*U69,VLOOKUP(V69,'FGV_INCC-M'!$A$78:$C$419,3,FALSE)*U69))</f>
        <v>-</v>
      </c>
      <c r="X69" s="10" t="s">
        <v>43</v>
      </c>
      <c r="Y69" s="4" t="s">
        <v>41</v>
      </c>
      <c r="Z69" s="4" t="s">
        <v>435</v>
      </c>
      <c r="AA69" s="11" t="s">
        <v>41</v>
      </c>
      <c r="AB69" s="11" t="s">
        <v>120</v>
      </c>
      <c r="AC69" s="4" t="s">
        <v>43</v>
      </c>
      <c r="AD69" s="4" t="s">
        <v>43</v>
      </c>
      <c r="AE69" s="4" t="s">
        <v>43</v>
      </c>
      <c r="AF69" s="4" t="s">
        <v>567</v>
      </c>
      <c r="AG69" s="4" t="s">
        <v>775</v>
      </c>
      <c r="AH69" s="12" t="s">
        <v>706</v>
      </c>
      <c r="AI69" s="4" t="s">
        <v>801</v>
      </c>
    </row>
    <row r="70" spans="1:35" ht="60">
      <c r="A70" s="4" t="s">
        <v>546</v>
      </c>
      <c r="B70" s="4" t="s">
        <v>193</v>
      </c>
      <c r="C70" s="4" t="s">
        <v>437</v>
      </c>
      <c r="D70" s="4" t="s">
        <v>436</v>
      </c>
      <c r="E70" s="4" t="s">
        <v>43</v>
      </c>
      <c r="F70" s="4" t="s">
        <v>35</v>
      </c>
      <c r="G70" s="12" t="s">
        <v>222</v>
      </c>
      <c r="H70" s="4" t="s">
        <v>43</v>
      </c>
      <c r="I70" s="5" t="s">
        <v>43</v>
      </c>
      <c r="J70" s="5" t="s">
        <v>43</v>
      </c>
      <c r="K70" s="5" t="s">
        <v>43</v>
      </c>
      <c r="L70" s="5" t="s">
        <v>43</v>
      </c>
      <c r="M70" s="5">
        <v>0.15</v>
      </c>
      <c r="N70" s="5" t="s">
        <v>325</v>
      </c>
      <c r="O70" s="4" t="s">
        <v>63</v>
      </c>
      <c r="P70" s="7" t="s">
        <v>43</v>
      </c>
      <c r="Q70" s="8">
        <v>44844</v>
      </c>
      <c r="R70" s="4">
        <v>2022</v>
      </c>
      <c r="S70" s="8" t="s">
        <v>43</v>
      </c>
      <c r="T70" s="4" t="s">
        <v>43</v>
      </c>
      <c r="U70" s="21">
        <v>0.22500000000000001</v>
      </c>
      <c r="V70" s="9">
        <v>44866</v>
      </c>
      <c r="W70" s="6">
        <f>IF(U70="-","-",IF(V70="-",'FGV_INCC-M'!$C$411*U70,VLOOKUP(V70,'FGV_INCC-M'!$A$78:$C$419,3,FALSE)*U70))</f>
        <v>0.2267911084107746</v>
      </c>
      <c r="X70" s="10" t="s">
        <v>43</v>
      </c>
      <c r="Y70" s="4" t="s">
        <v>41</v>
      </c>
      <c r="Z70" s="4" t="s">
        <v>438</v>
      </c>
      <c r="AA70" s="11" t="s">
        <v>41</v>
      </c>
      <c r="AB70" s="11" t="s">
        <v>120</v>
      </c>
      <c r="AC70" s="4" t="s">
        <v>43</v>
      </c>
      <c r="AD70" s="4" t="s">
        <v>43</v>
      </c>
      <c r="AE70" s="4" t="s">
        <v>43</v>
      </c>
      <c r="AF70" s="4" t="s">
        <v>567</v>
      </c>
      <c r="AG70" s="4" t="s">
        <v>819</v>
      </c>
      <c r="AH70" s="12" t="s">
        <v>760</v>
      </c>
      <c r="AI70" s="12" t="s">
        <v>713</v>
      </c>
    </row>
    <row r="71" spans="1:35" ht="60">
      <c r="A71" s="4" t="s">
        <v>547</v>
      </c>
      <c r="B71" s="4" t="s">
        <v>193</v>
      </c>
      <c r="C71" s="4" t="s">
        <v>370</v>
      </c>
      <c r="D71" s="4" t="s">
        <v>373</v>
      </c>
      <c r="E71" s="4" t="s">
        <v>43</v>
      </c>
      <c r="F71" s="4" t="s">
        <v>36</v>
      </c>
      <c r="G71" s="4" t="s">
        <v>220</v>
      </c>
      <c r="H71" s="4" t="s">
        <v>43</v>
      </c>
      <c r="I71" s="5" t="s">
        <v>43</v>
      </c>
      <c r="J71" s="5" t="s">
        <v>43</v>
      </c>
      <c r="K71" s="5" t="s">
        <v>43</v>
      </c>
      <c r="L71" s="5" t="s">
        <v>43</v>
      </c>
      <c r="M71" s="5" t="s">
        <v>43</v>
      </c>
      <c r="N71" s="5" t="s">
        <v>207</v>
      </c>
      <c r="O71" s="4" t="s">
        <v>239</v>
      </c>
      <c r="P71" s="7" t="s">
        <v>43</v>
      </c>
      <c r="Q71" s="8" t="s">
        <v>43</v>
      </c>
      <c r="R71" s="4">
        <v>2021</v>
      </c>
      <c r="S71" s="8" t="s">
        <v>43</v>
      </c>
      <c r="T71" s="4" t="s">
        <v>43</v>
      </c>
      <c r="U71" s="21" t="s">
        <v>43</v>
      </c>
      <c r="V71" s="9" t="s">
        <v>43</v>
      </c>
      <c r="W71" s="6" t="str">
        <f>IF(U71="-","-",IF(V71="-",'FGV_INCC-M'!$C$411*U71,VLOOKUP(V71,'FGV_INCC-M'!$A$78:$C$419,3,FALSE)*U71))</f>
        <v>-</v>
      </c>
      <c r="X71" s="10" t="s">
        <v>43</v>
      </c>
      <c r="Y71" s="4" t="s">
        <v>369</v>
      </c>
      <c r="Z71" s="11" t="s">
        <v>43</v>
      </c>
      <c r="AA71" s="11" t="s">
        <v>368</v>
      </c>
      <c r="AB71" s="11" t="s">
        <v>121</v>
      </c>
      <c r="AC71" s="4" t="s">
        <v>43</v>
      </c>
      <c r="AD71" s="4" t="s">
        <v>43</v>
      </c>
      <c r="AE71" s="4" t="s">
        <v>43</v>
      </c>
      <c r="AF71" s="4" t="s">
        <v>567</v>
      </c>
      <c r="AG71" s="4" t="s">
        <v>749</v>
      </c>
      <c r="AH71" s="12" t="s">
        <v>706</v>
      </c>
      <c r="AI71" s="4" t="s">
        <v>809</v>
      </c>
    </row>
    <row r="72" spans="1:35" ht="72">
      <c r="A72" s="4" t="s">
        <v>548</v>
      </c>
      <c r="B72" s="4" t="s">
        <v>193</v>
      </c>
      <c r="C72" s="4" t="s">
        <v>781</v>
      </c>
      <c r="D72" s="4" t="s">
        <v>400</v>
      </c>
      <c r="E72" s="4" t="s">
        <v>43</v>
      </c>
      <c r="F72" s="4" t="s">
        <v>36</v>
      </c>
      <c r="G72" s="4" t="s">
        <v>220</v>
      </c>
      <c r="H72" s="4" t="s">
        <v>43</v>
      </c>
      <c r="I72" s="5" t="s">
        <v>43</v>
      </c>
      <c r="J72" s="5" t="s">
        <v>43</v>
      </c>
      <c r="K72" s="5" t="s">
        <v>43</v>
      </c>
      <c r="L72" s="5" t="s">
        <v>43</v>
      </c>
      <c r="M72" s="5" t="s">
        <v>43</v>
      </c>
      <c r="N72" s="5" t="s">
        <v>58</v>
      </c>
      <c r="O72" s="4" t="s">
        <v>239</v>
      </c>
      <c r="P72" s="7" t="s">
        <v>43</v>
      </c>
      <c r="Q72" s="8" t="s">
        <v>43</v>
      </c>
      <c r="R72" s="4">
        <v>2021</v>
      </c>
      <c r="S72" s="8" t="s">
        <v>43</v>
      </c>
      <c r="T72" s="4" t="s">
        <v>43</v>
      </c>
      <c r="U72" s="21" t="s">
        <v>43</v>
      </c>
      <c r="V72" s="9" t="s">
        <v>43</v>
      </c>
      <c r="W72" s="6" t="str">
        <f>IF(U72="-","-",IF(V72="-",'FGV_INCC-M'!$C$411*U72,VLOOKUP(V72,'FGV_INCC-M'!$A$78:$C$419,3,FALSE)*U72))</f>
        <v>-</v>
      </c>
      <c r="X72" s="10" t="s">
        <v>43</v>
      </c>
      <c r="Y72" s="4" t="s">
        <v>369</v>
      </c>
      <c r="Z72" s="11" t="s">
        <v>43</v>
      </c>
      <c r="AA72" s="11" t="s">
        <v>368</v>
      </c>
      <c r="AB72" s="11" t="s">
        <v>121</v>
      </c>
      <c r="AC72" s="4" t="s">
        <v>43</v>
      </c>
      <c r="AD72" s="4" t="s">
        <v>43</v>
      </c>
      <c r="AE72" s="4" t="s">
        <v>43</v>
      </c>
      <c r="AF72" s="4" t="s">
        <v>585</v>
      </c>
      <c r="AG72" s="4" t="s">
        <v>43</v>
      </c>
      <c r="AH72" s="12" t="s">
        <v>706</v>
      </c>
      <c r="AI72" s="4" t="s">
        <v>809</v>
      </c>
    </row>
    <row r="73" spans="1:35" ht="72">
      <c r="A73" s="4" t="s">
        <v>549</v>
      </c>
      <c r="B73" s="4" t="s">
        <v>193</v>
      </c>
      <c r="C73" s="4" t="s">
        <v>376</v>
      </c>
      <c r="D73" s="4" t="s">
        <v>380</v>
      </c>
      <c r="E73" s="4" t="s">
        <v>43</v>
      </c>
      <c r="F73" s="4" t="s">
        <v>36</v>
      </c>
      <c r="G73" s="12" t="s">
        <v>222</v>
      </c>
      <c r="H73" s="4" t="s">
        <v>43</v>
      </c>
      <c r="I73" s="5" t="s">
        <v>43</v>
      </c>
      <c r="J73" s="5" t="s">
        <v>43</v>
      </c>
      <c r="K73" s="5" t="s">
        <v>43</v>
      </c>
      <c r="L73" s="5" t="s">
        <v>43</v>
      </c>
      <c r="M73" s="5" t="s">
        <v>43</v>
      </c>
      <c r="N73" s="5" t="s">
        <v>207</v>
      </c>
      <c r="O73" s="4" t="s">
        <v>239</v>
      </c>
      <c r="P73" s="7" t="s">
        <v>43</v>
      </c>
      <c r="Q73" s="8" t="s">
        <v>43</v>
      </c>
      <c r="R73" s="4">
        <v>2021</v>
      </c>
      <c r="S73" s="8" t="s">
        <v>43</v>
      </c>
      <c r="T73" s="4" t="s">
        <v>43</v>
      </c>
      <c r="U73" s="21" t="s">
        <v>43</v>
      </c>
      <c r="V73" s="9" t="s">
        <v>43</v>
      </c>
      <c r="W73" s="6" t="str">
        <f>IF(U73="-","-",IF(V73="-",'FGV_INCC-M'!$C$411*U73,VLOOKUP(V73,'FGV_INCC-M'!$A$78:$C$419,3,FALSE)*U73))</f>
        <v>-</v>
      </c>
      <c r="X73" s="10" t="s">
        <v>43</v>
      </c>
      <c r="Y73" s="4" t="s">
        <v>41</v>
      </c>
      <c r="Z73" s="11" t="s">
        <v>43</v>
      </c>
      <c r="AA73" s="11" t="s">
        <v>368</v>
      </c>
      <c r="AB73" s="11" t="s">
        <v>121</v>
      </c>
      <c r="AC73" s="4" t="s">
        <v>43</v>
      </c>
      <c r="AD73" s="4" t="s">
        <v>43</v>
      </c>
      <c r="AE73" s="4" t="s">
        <v>43</v>
      </c>
      <c r="AF73" s="4" t="s">
        <v>567</v>
      </c>
      <c r="AG73" s="4" t="s">
        <v>713</v>
      </c>
      <c r="AH73" s="12" t="s">
        <v>760</v>
      </c>
      <c r="AI73" s="4" t="s">
        <v>571</v>
      </c>
    </row>
    <row r="74" spans="1:35" ht="72">
      <c r="A74" s="4" t="s">
        <v>550</v>
      </c>
      <c r="B74" s="4" t="s">
        <v>193</v>
      </c>
      <c r="C74" s="4" t="s">
        <v>377</v>
      </c>
      <c r="D74" s="4" t="s">
        <v>381</v>
      </c>
      <c r="E74" s="4" t="s">
        <v>43</v>
      </c>
      <c r="F74" s="4" t="s">
        <v>36</v>
      </c>
      <c r="G74" s="4" t="s">
        <v>379</v>
      </c>
      <c r="H74" s="4" t="s">
        <v>43</v>
      </c>
      <c r="I74" s="5" t="s">
        <v>43</v>
      </c>
      <c r="J74" s="5" t="s">
        <v>43</v>
      </c>
      <c r="K74" s="5" t="s">
        <v>43</v>
      </c>
      <c r="L74" s="5" t="s">
        <v>43</v>
      </c>
      <c r="M74" s="5" t="s">
        <v>43</v>
      </c>
      <c r="N74" s="5" t="s">
        <v>207</v>
      </c>
      <c r="O74" s="4" t="s">
        <v>239</v>
      </c>
      <c r="P74" s="7" t="s">
        <v>43</v>
      </c>
      <c r="Q74" s="8" t="s">
        <v>43</v>
      </c>
      <c r="R74" s="4">
        <v>2021</v>
      </c>
      <c r="S74" s="8" t="s">
        <v>43</v>
      </c>
      <c r="T74" s="4" t="s">
        <v>43</v>
      </c>
      <c r="U74" s="21" t="s">
        <v>43</v>
      </c>
      <c r="V74" s="9" t="s">
        <v>43</v>
      </c>
      <c r="W74" s="6" t="str">
        <f>IF(U74="-","-",IF(V74="-",'FGV_INCC-M'!$C$411*U74,VLOOKUP(V74,'FGV_INCC-M'!$A$78:$C$419,3,FALSE)*U74))</f>
        <v>-</v>
      </c>
      <c r="X74" s="10" t="s">
        <v>43</v>
      </c>
      <c r="Y74" s="4" t="s">
        <v>41</v>
      </c>
      <c r="Z74" s="11" t="s">
        <v>43</v>
      </c>
      <c r="AA74" s="11" t="s">
        <v>368</v>
      </c>
      <c r="AB74" s="11" t="s">
        <v>121</v>
      </c>
      <c r="AC74" s="4" t="s">
        <v>43</v>
      </c>
      <c r="AD74" s="4" t="s">
        <v>43</v>
      </c>
      <c r="AE74" s="4" t="s">
        <v>43</v>
      </c>
      <c r="AF74" s="4" t="s">
        <v>567</v>
      </c>
      <c r="AG74" s="4" t="s">
        <v>713</v>
      </c>
      <c r="AH74" s="12" t="s">
        <v>760</v>
      </c>
      <c r="AI74" s="4" t="s">
        <v>571</v>
      </c>
    </row>
    <row r="75" spans="1:35" ht="48">
      <c r="A75" s="4" t="s">
        <v>551</v>
      </c>
      <c r="B75" s="4" t="s">
        <v>193</v>
      </c>
      <c r="C75" s="4" t="s">
        <v>371</v>
      </c>
      <c r="D75" s="4" t="s">
        <v>372</v>
      </c>
      <c r="E75" s="4" t="s">
        <v>43</v>
      </c>
      <c r="F75" s="4" t="s">
        <v>36</v>
      </c>
      <c r="G75" s="4" t="s">
        <v>220</v>
      </c>
      <c r="H75" s="4" t="s">
        <v>43</v>
      </c>
      <c r="I75" s="5" t="s">
        <v>43</v>
      </c>
      <c r="J75" s="5" t="s">
        <v>43</v>
      </c>
      <c r="K75" s="5" t="s">
        <v>43</v>
      </c>
      <c r="L75" s="5" t="s">
        <v>43</v>
      </c>
      <c r="M75" s="5" t="s">
        <v>43</v>
      </c>
      <c r="N75" s="5" t="s">
        <v>207</v>
      </c>
      <c r="O75" s="4" t="s">
        <v>239</v>
      </c>
      <c r="P75" s="7" t="s">
        <v>43</v>
      </c>
      <c r="Q75" s="8" t="s">
        <v>43</v>
      </c>
      <c r="R75" s="4">
        <v>2021</v>
      </c>
      <c r="S75" s="8" t="s">
        <v>43</v>
      </c>
      <c r="T75" s="4" t="s">
        <v>43</v>
      </c>
      <c r="U75" s="21" t="s">
        <v>43</v>
      </c>
      <c r="V75" s="9" t="s">
        <v>43</v>
      </c>
      <c r="W75" s="6" t="str">
        <f>IF(U75="-","-",IF(V75="-",'FGV_INCC-M'!$C$411*U75,VLOOKUP(V75,'FGV_INCC-M'!$A$78:$C$419,3,FALSE)*U75))</f>
        <v>-</v>
      </c>
      <c r="X75" s="10" t="s">
        <v>43</v>
      </c>
      <c r="Y75" s="4" t="s">
        <v>369</v>
      </c>
      <c r="Z75" s="11" t="s">
        <v>43</v>
      </c>
      <c r="AA75" s="11" t="s">
        <v>368</v>
      </c>
      <c r="AB75" s="11" t="s">
        <v>121</v>
      </c>
      <c r="AC75" s="4" t="s">
        <v>43</v>
      </c>
      <c r="AD75" s="4" t="s">
        <v>43</v>
      </c>
      <c r="AE75" s="4" t="s">
        <v>43</v>
      </c>
      <c r="AF75" s="4" t="s">
        <v>567</v>
      </c>
      <c r="AG75" s="4" t="s">
        <v>713</v>
      </c>
      <c r="AH75" s="12" t="s">
        <v>706</v>
      </c>
      <c r="AI75" s="4" t="s">
        <v>809</v>
      </c>
    </row>
    <row r="76" spans="1:35" ht="48">
      <c r="A76" s="4" t="s">
        <v>552</v>
      </c>
      <c r="B76" s="4" t="s">
        <v>193</v>
      </c>
      <c r="C76" s="4" t="s">
        <v>378</v>
      </c>
      <c r="D76" s="4" t="s">
        <v>378</v>
      </c>
      <c r="E76" s="4" t="s">
        <v>43</v>
      </c>
      <c r="F76" s="4" t="s">
        <v>36</v>
      </c>
      <c r="G76" s="4" t="s">
        <v>307</v>
      </c>
      <c r="H76" s="4" t="s">
        <v>43</v>
      </c>
      <c r="I76" s="5" t="s">
        <v>43</v>
      </c>
      <c r="J76" s="5" t="s">
        <v>43</v>
      </c>
      <c r="K76" s="5" t="s">
        <v>43</v>
      </c>
      <c r="L76" s="5" t="s">
        <v>43</v>
      </c>
      <c r="M76" s="5" t="s">
        <v>43</v>
      </c>
      <c r="N76" s="5" t="s">
        <v>207</v>
      </c>
      <c r="O76" s="4" t="s">
        <v>239</v>
      </c>
      <c r="P76" s="7" t="s">
        <v>43</v>
      </c>
      <c r="Q76" s="8" t="s">
        <v>43</v>
      </c>
      <c r="R76" s="4">
        <v>2021</v>
      </c>
      <c r="S76" s="8" t="s">
        <v>43</v>
      </c>
      <c r="T76" s="4" t="s">
        <v>43</v>
      </c>
      <c r="U76" s="21" t="s">
        <v>43</v>
      </c>
      <c r="V76" s="9" t="s">
        <v>43</v>
      </c>
      <c r="W76" s="6" t="str">
        <f>IF(U76="-","-",IF(V76="-",'FGV_INCC-M'!$C$411*U76,VLOOKUP(V76,'FGV_INCC-M'!$A$78:$C$419,3,FALSE)*U76))</f>
        <v>-</v>
      </c>
      <c r="X76" s="10" t="s">
        <v>43</v>
      </c>
      <c r="Y76" s="4" t="s">
        <v>41</v>
      </c>
      <c r="Z76" s="11" t="s">
        <v>43</v>
      </c>
      <c r="AA76" s="11" t="s">
        <v>368</v>
      </c>
      <c r="AB76" s="11" t="s">
        <v>121</v>
      </c>
      <c r="AC76" s="4" t="s">
        <v>43</v>
      </c>
      <c r="AD76" s="4" t="s">
        <v>43</v>
      </c>
      <c r="AE76" s="4" t="s">
        <v>43</v>
      </c>
      <c r="AF76" s="4" t="s">
        <v>567</v>
      </c>
      <c r="AG76" s="4" t="s">
        <v>759</v>
      </c>
      <c r="AH76" s="12" t="s">
        <v>756</v>
      </c>
      <c r="AI76" s="4" t="s">
        <v>571</v>
      </c>
    </row>
    <row r="77" spans="1:35" ht="120">
      <c r="A77" s="4" t="s">
        <v>553</v>
      </c>
      <c r="B77" s="4" t="s">
        <v>193</v>
      </c>
      <c r="C77" s="4" t="s">
        <v>374</v>
      </c>
      <c r="D77" s="4" t="s">
        <v>375</v>
      </c>
      <c r="E77" s="4" t="s">
        <v>43</v>
      </c>
      <c r="F77" s="4" t="s">
        <v>36</v>
      </c>
      <c r="G77" s="4" t="s">
        <v>307</v>
      </c>
      <c r="H77" s="4" t="s">
        <v>43</v>
      </c>
      <c r="I77" s="5" t="s">
        <v>43</v>
      </c>
      <c r="J77" s="5" t="s">
        <v>43</v>
      </c>
      <c r="K77" s="5" t="s">
        <v>43</v>
      </c>
      <c r="L77" s="5" t="s">
        <v>43</v>
      </c>
      <c r="M77" s="5" t="s">
        <v>43</v>
      </c>
      <c r="N77" s="5" t="s">
        <v>207</v>
      </c>
      <c r="O77" s="4" t="s">
        <v>239</v>
      </c>
      <c r="P77" s="7" t="s">
        <v>43</v>
      </c>
      <c r="Q77" s="8" t="s">
        <v>43</v>
      </c>
      <c r="R77" s="4">
        <v>2021</v>
      </c>
      <c r="S77" s="8" t="s">
        <v>43</v>
      </c>
      <c r="T77" s="4" t="s">
        <v>43</v>
      </c>
      <c r="U77" s="21" t="s">
        <v>43</v>
      </c>
      <c r="V77" s="9" t="s">
        <v>43</v>
      </c>
      <c r="W77" s="6" t="str">
        <f>IF(U77="-","-",IF(V77="-",'FGV_INCC-M'!$C$411*U77,VLOOKUP(V77,'FGV_INCC-M'!$A$78:$C$419,3,FALSE)*U77))</f>
        <v>-</v>
      </c>
      <c r="X77" s="10" t="s">
        <v>43</v>
      </c>
      <c r="Y77" s="4" t="s">
        <v>41</v>
      </c>
      <c r="Z77" s="11" t="s">
        <v>43</v>
      </c>
      <c r="AA77" s="11" t="s">
        <v>368</v>
      </c>
      <c r="AB77" s="11" t="s">
        <v>121</v>
      </c>
      <c r="AC77" s="4" t="s">
        <v>43</v>
      </c>
      <c r="AD77" s="4" t="s">
        <v>43</v>
      </c>
      <c r="AE77" s="4" t="s">
        <v>43</v>
      </c>
      <c r="AF77" s="4" t="s">
        <v>567</v>
      </c>
      <c r="AG77" s="4" t="s">
        <v>713</v>
      </c>
      <c r="AH77" s="12" t="s">
        <v>756</v>
      </c>
      <c r="AI77" s="4" t="s">
        <v>571</v>
      </c>
    </row>
    <row r="78" spans="1:35" ht="264">
      <c r="A78" s="4" t="s">
        <v>554</v>
      </c>
      <c r="B78" s="4" t="s">
        <v>193</v>
      </c>
      <c r="C78" s="11" t="s">
        <v>382</v>
      </c>
      <c r="D78" s="11" t="s">
        <v>384</v>
      </c>
      <c r="E78" s="4" t="s">
        <v>383</v>
      </c>
      <c r="F78" s="4" t="s">
        <v>36</v>
      </c>
      <c r="G78" s="12" t="s">
        <v>222</v>
      </c>
      <c r="H78" s="4" t="s">
        <v>61</v>
      </c>
      <c r="I78" s="5" t="s">
        <v>43</v>
      </c>
      <c r="J78" s="5" t="s">
        <v>43</v>
      </c>
      <c r="K78" s="4" t="s">
        <v>43</v>
      </c>
      <c r="L78" s="6" t="s">
        <v>43</v>
      </c>
      <c r="M78" s="4" t="s">
        <v>43</v>
      </c>
      <c r="N78" s="11" t="s">
        <v>58</v>
      </c>
      <c r="O78" s="11" t="s">
        <v>52</v>
      </c>
      <c r="P78" s="7" t="s">
        <v>43</v>
      </c>
      <c r="Q78" s="13">
        <v>44551</v>
      </c>
      <c r="R78" s="14">
        <v>2021</v>
      </c>
      <c r="S78" s="13">
        <v>46010</v>
      </c>
      <c r="T78" s="17">
        <v>2025</v>
      </c>
      <c r="U78" s="15">
        <v>4.2</v>
      </c>
      <c r="V78" s="9" t="s">
        <v>43</v>
      </c>
      <c r="W78" s="6">
        <f>IF(U78="-","-",IF(V78="-",'FGV_INCC-M'!$C$411*U78,VLOOKUP(V78,'FGV_INCC-M'!$A$78:$C$419,3,FALSE)*U78))</f>
        <v>4.3087403711272163</v>
      </c>
      <c r="X78" s="10" t="s">
        <v>243</v>
      </c>
      <c r="Y78" s="4" t="s">
        <v>772</v>
      </c>
      <c r="Z78" s="11" t="s">
        <v>43</v>
      </c>
      <c r="AA78" s="11" t="s">
        <v>301</v>
      </c>
      <c r="AB78" s="11" t="s">
        <v>318</v>
      </c>
      <c r="AC78" s="4" t="s">
        <v>43</v>
      </c>
      <c r="AD78" s="4" t="s">
        <v>43</v>
      </c>
      <c r="AE78" s="4" t="s">
        <v>43</v>
      </c>
      <c r="AF78" s="4" t="s">
        <v>585</v>
      </c>
      <c r="AG78" s="4" t="s">
        <v>43</v>
      </c>
      <c r="AH78" s="12" t="s">
        <v>760</v>
      </c>
      <c r="AI78" s="4" t="s">
        <v>571</v>
      </c>
    </row>
    <row r="79" spans="1:35" ht="48">
      <c r="A79" s="4" t="s">
        <v>501</v>
      </c>
      <c r="B79" s="4" t="s">
        <v>192</v>
      </c>
      <c r="C79" s="4" t="s">
        <v>122</v>
      </c>
      <c r="D79" s="4" t="s">
        <v>123</v>
      </c>
      <c r="E79" s="4" t="s">
        <v>43</v>
      </c>
      <c r="F79" s="11" t="s">
        <v>12</v>
      </c>
      <c r="G79" s="4" t="s">
        <v>242</v>
      </c>
      <c r="H79" s="4" t="s">
        <v>43</v>
      </c>
      <c r="I79" s="19" t="s">
        <v>43</v>
      </c>
      <c r="J79" s="19" t="s">
        <v>43</v>
      </c>
      <c r="K79" s="4" t="s">
        <v>43</v>
      </c>
      <c r="L79" s="6" t="s">
        <v>43</v>
      </c>
      <c r="M79" s="4" t="s">
        <v>43</v>
      </c>
      <c r="N79" s="4" t="s">
        <v>58</v>
      </c>
      <c r="O79" s="4" t="s">
        <v>166</v>
      </c>
      <c r="P79" s="18">
        <v>0.33500000000000002</v>
      </c>
      <c r="Q79" s="8" t="s">
        <v>43</v>
      </c>
      <c r="R79" s="4" t="s">
        <v>43</v>
      </c>
      <c r="S79" s="8" t="s">
        <v>43</v>
      </c>
      <c r="T79" s="4" t="s">
        <v>43</v>
      </c>
      <c r="U79" s="6">
        <v>16.14</v>
      </c>
      <c r="V79" s="9">
        <v>43282</v>
      </c>
      <c r="W79" s="6">
        <f>IF(U79="-","-",IF(V79="-",'FGV_INCC-M'!$C$411*U79,VLOOKUP(V79,'FGV_INCC-M'!$A$78:$C$419,3,FALSE)*U79))</f>
        <v>23.174795886340387</v>
      </c>
      <c r="X79" s="4" t="s">
        <v>100</v>
      </c>
      <c r="Y79" s="4" t="s">
        <v>42</v>
      </c>
      <c r="Z79" s="4" t="s">
        <v>43</v>
      </c>
      <c r="AA79" s="4" t="s">
        <v>59</v>
      </c>
      <c r="AB79" s="11" t="s">
        <v>241</v>
      </c>
      <c r="AC79" s="4" t="s">
        <v>43</v>
      </c>
      <c r="AD79" s="4" t="s">
        <v>43</v>
      </c>
      <c r="AE79" s="4" t="s">
        <v>43</v>
      </c>
      <c r="AF79" s="4" t="s">
        <v>585</v>
      </c>
      <c r="AG79" s="4" t="s">
        <v>43</v>
      </c>
      <c r="AH79" s="12" t="s">
        <v>706</v>
      </c>
      <c r="AI79" s="4" t="s">
        <v>807</v>
      </c>
    </row>
    <row r="80" spans="1:35">
      <c r="A80" s="4" t="s">
        <v>502</v>
      </c>
      <c r="B80" s="4" t="s">
        <v>192</v>
      </c>
      <c r="C80" s="11" t="s">
        <v>159</v>
      </c>
      <c r="D80" s="11" t="s">
        <v>159</v>
      </c>
      <c r="E80" s="4" t="s">
        <v>43</v>
      </c>
      <c r="F80" s="4" t="s">
        <v>12</v>
      </c>
      <c r="G80" s="4" t="s">
        <v>220</v>
      </c>
      <c r="H80" s="4" t="s">
        <v>43</v>
      </c>
      <c r="I80" s="5">
        <v>-19.4115</v>
      </c>
      <c r="J80" s="5">
        <v>-43.561500000000002</v>
      </c>
      <c r="K80" s="4" t="s">
        <v>43</v>
      </c>
      <c r="L80" s="4" t="s">
        <v>43</v>
      </c>
      <c r="M80" s="4" t="s">
        <v>43</v>
      </c>
      <c r="N80" s="11" t="s">
        <v>58</v>
      </c>
      <c r="O80" s="11" t="s">
        <v>52</v>
      </c>
      <c r="P80" s="7">
        <v>0.54</v>
      </c>
      <c r="Q80" s="13">
        <v>42309</v>
      </c>
      <c r="R80" s="14">
        <v>2015</v>
      </c>
      <c r="S80" s="13" t="s">
        <v>43</v>
      </c>
      <c r="T80" s="4" t="s">
        <v>43</v>
      </c>
      <c r="U80" s="15">
        <v>16.14</v>
      </c>
      <c r="V80" s="9">
        <v>41609</v>
      </c>
      <c r="W80" s="6">
        <f>IF(U80="-","-",IF(V80="-",'FGV_INCC-M'!$C$411*U80,VLOOKUP(V80,'FGV_INCC-M'!$A$78:$C$419,3,FALSE)*U80))</f>
        <v>30.146289409776848</v>
      </c>
      <c r="X80" s="10" t="s">
        <v>243</v>
      </c>
      <c r="Y80" s="4" t="s">
        <v>247</v>
      </c>
      <c r="Z80" s="4" t="s">
        <v>43</v>
      </c>
      <c r="AA80" s="11" t="s">
        <v>243</v>
      </c>
      <c r="AB80" s="11" t="s">
        <v>276</v>
      </c>
      <c r="AC80" s="4" t="s">
        <v>43</v>
      </c>
      <c r="AD80" s="4" t="s">
        <v>43</v>
      </c>
      <c r="AE80" s="4" t="s">
        <v>43</v>
      </c>
      <c r="AF80" s="4" t="s">
        <v>567</v>
      </c>
      <c r="AG80" s="4" t="s">
        <v>808</v>
      </c>
      <c r="AH80" s="12" t="s">
        <v>706</v>
      </c>
      <c r="AI80" s="4" t="s">
        <v>807</v>
      </c>
    </row>
    <row r="81" spans="1:35" ht="84">
      <c r="A81" s="4" t="s">
        <v>503</v>
      </c>
      <c r="B81" s="4" t="s">
        <v>192</v>
      </c>
      <c r="C81" s="4" t="s">
        <v>385</v>
      </c>
      <c r="D81" s="4" t="s">
        <v>124</v>
      </c>
      <c r="E81" s="4" t="s">
        <v>43</v>
      </c>
      <c r="F81" s="4" t="s">
        <v>13</v>
      </c>
      <c r="G81" s="12" t="s">
        <v>222</v>
      </c>
      <c r="H81" s="4" t="s">
        <v>43</v>
      </c>
      <c r="I81" s="5" t="s">
        <v>43</v>
      </c>
      <c r="J81" s="5" t="s">
        <v>43</v>
      </c>
      <c r="K81" s="5" t="s">
        <v>43</v>
      </c>
      <c r="L81" s="5" t="s">
        <v>43</v>
      </c>
      <c r="M81" s="5" t="s">
        <v>43</v>
      </c>
      <c r="N81" s="4" t="s">
        <v>325</v>
      </c>
      <c r="O81" s="4" t="s">
        <v>63</v>
      </c>
      <c r="P81" s="7" t="s">
        <v>43</v>
      </c>
      <c r="Q81" s="8">
        <v>44305</v>
      </c>
      <c r="R81" s="4">
        <v>2021</v>
      </c>
      <c r="S81" s="8" t="s">
        <v>43</v>
      </c>
      <c r="T81" s="4" t="s">
        <v>43</v>
      </c>
      <c r="U81" s="6" t="s">
        <v>43</v>
      </c>
      <c r="V81" s="9" t="s">
        <v>43</v>
      </c>
      <c r="W81" s="6" t="str">
        <f>IF(U81="-","-",IF(V81="-",'FGV_INCC-M'!$C$411*U81,VLOOKUP(V81,'FGV_INCC-M'!$A$78:$C$419,3,FALSE)*U81))</f>
        <v>-</v>
      </c>
      <c r="X81" s="10" t="s">
        <v>43</v>
      </c>
      <c r="Y81" s="4" t="s">
        <v>41</v>
      </c>
      <c r="Z81" s="4" t="s">
        <v>125</v>
      </c>
      <c r="AA81" s="11" t="s">
        <v>41</v>
      </c>
      <c r="AB81" s="11" t="s">
        <v>126</v>
      </c>
      <c r="AC81" s="4" t="s">
        <v>43</v>
      </c>
      <c r="AD81" s="4" t="s">
        <v>43</v>
      </c>
      <c r="AE81" s="4" t="s">
        <v>43</v>
      </c>
      <c r="AF81" s="4" t="s">
        <v>567</v>
      </c>
      <c r="AG81" s="4" t="s">
        <v>757</v>
      </c>
      <c r="AH81" s="12" t="s">
        <v>760</v>
      </c>
      <c r="AI81" s="4" t="s">
        <v>700</v>
      </c>
    </row>
    <row r="82" spans="1:35" ht="24">
      <c r="A82" s="4" t="s">
        <v>504</v>
      </c>
      <c r="B82" s="4" t="s">
        <v>192</v>
      </c>
      <c r="C82" s="11" t="s">
        <v>788</v>
      </c>
      <c r="D82" s="11" t="s">
        <v>289</v>
      </c>
      <c r="E82" s="4" t="s">
        <v>43</v>
      </c>
      <c r="F82" s="11" t="s">
        <v>14</v>
      </c>
      <c r="G82" s="4" t="s">
        <v>307</v>
      </c>
      <c r="H82" s="4" t="s">
        <v>43</v>
      </c>
      <c r="I82" s="5" t="s">
        <v>43</v>
      </c>
      <c r="J82" s="5" t="s">
        <v>43</v>
      </c>
      <c r="K82" s="5" t="s">
        <v>43</v>
      </c>
      <c r="L82" s="5" t="s">
        <v>43</v>
      </c>
      <c r="M82" s="5" t="s">
        <v>43</v>
      </c>
      <c r="N82" s="11" t="s">
        <v>58</v>
      </c>
      <c r="O82" s="11" t="s">
        <v>439</v>
      </c>
      <c r="P82" s="7">
        <v>0</v>
      </c>
      <c r="Q82" s="13">
        <v>44006</v>
      </c>
      <c r="R82" s="14">
        <v>2020</v>
      </c>
      <c r="S82" s="13" t="s">
        <v>43</v>
      </c>
      <c r="T82" s="4" t="s">
        <v>43</v>
      </c>
      <c r="U82" s="15">
        <v>6.01</v>
      </c>
      <c r="V82" s="9" t="s">
        <v>43</v>
      </c>
      <c r="W82" s="6">
        <f>IF(U82="-","-",IF(V82="-",'FGV_INCC-M'!$C$411*U82,VLOOKUP(V82,'FGV_INCC-M'!$A$78:$C$419,3,FALSE)*U82))</f>
        <v>6.1656022929701351</v>
      </c>
      <c r="X82" s="10" t="s">
        <v>243</v>
      </c>
      <c r="Y82" s="4" t="s">
        <v>247</v>
      </c>
      <c r="Z82" s="11" t="s">
        <v>243</v>
      </c>
      <c r="AA82" s="11" t="s">
        <v>243</v>
      </c>
      <c r="AB82" s="11" t="s">
        <v>290</v>
      </c>
      <c r="AC82" s="4" t="s">
        <v>43</v>
      </c>
      <c r="AD82" s="4" t="s">
        <v>43</v>
      </c>
      <c r="AE82" s="4" t="s">
        <v>43</v>
      </c>
      <c r="AF82" s="4" t="s">
        <v>585</v>
      </c>
      <c r="AG82" s="4" t="s">
        <v>43</v>
      </c>
      <c r="AH82" s="12" t="s">
        <v>756</v>
      </c>
      <c r="AI82" s="4" t="s">
        <v>570</v>
      </c>
    </row>
    <row r="83" spans="1:35" ht="24">
      <c r="A83" s="4" t="s">
        <v>534</v>
      </c>
      <c r="B83" s="4" t="s">
        <v>191</v>
      </c>
      <c r="C83" s="4" t="s">
        <v>782</v>
      </c>
      <c r="D83" s="4" t="s">
        <v>127</v>
      </c>
      <c r="E83" s="4" t="s">
        <v>43</v>
      </c>
      <c r="F83" s="4" t="s">
        <v>27</v>
      </c>
      <c r="G83" s="4" t="s">
        <v>220</v>
      </c>
      <c r="H83" s="4" t="s">
        <v>83</v>
      </c>
      <c r="I83" s="5" t="s">
        <v>43</v>
      </c>
      <c r="J83" s="5" t="s">
        <v>43</v>
      </c>
      <c r="K83" s="4" t="s">
        <v>43</v>
      </c>
      <c r="L83" s="6" t="s">
        <v>43</v>
      </c>
      <c r="M83" s="4" t="s">
        <v>43</v>
      </c>
      <c r="N83" s="4" t="s">
        <v>58</v>
      </c>
      <c r="O83" s="11" t="s">
        <v>439</v>
      </c>
      <c r="P83" s="7" t="s">
        <v>43</v>
      </c>
      <c r="Q83" s="8">
        <v>44147</v>
      </c>
      <c r="R83" s="4">
        <v>2020</v>
      </c>
      <c r="S83" s="8" t="s">
        <v>43</v>
      </c>
      <c r="T83" s="4" t="s">
        <v>43</v>
      </c>
      <c r="U83" s="21">
        <v>0.45562000000000002</v>
      </c>
      <c r="V83" s="9">
        <v>44501</v>
      </c>
      <c r="W83" s="6">
        <f>IF(U83="-","-",IF(V83="-",'FGV_INCC-M'!$C$411*U83,VLOOKUP(V83,'FGV_INCC-M'!$A$78:$C$419,3,FALSE)*U83))</f>
        <v>0.50260528933677395</v>
      </c>
      <c r="X83" s="10" t="s">
        <v>341</v>
      </c>
      <c r="Y83" s="4" t="s">
        <v>41</v>
      </c>
      <c r="Z83" s="4" t="s">
        <v>43</v>
      </c>
      <c r="AA83" s="11" t="s">
        <v>41</v>
      </c>
      <c r="AB83" s="11" t="s">
        <v>342</v>
      </c>
      <c r="AC83" s="4" t="s">
        <v>43</v>
      </c>
      <c r="AD83" s="4" t="s">
        <v>43</v>
      </c>
      <c r="AE83" s="4" t="s">
        <v>43</v>
      </c>
      <c r="AF83" s="4" t="s">
        <v>585</v>
      </c>
      <c r="AG83" s="4" t="s">
        <v>43</v>
      </c>
      <c r="AH83" s="12" t="s">
        <v>706</v>
      </c>
      <c r="AI83" s="4" t="s">
        <v>801</v>
      </c>
    </row>
    <row r="84" spans="1:35" ht="48">
      <c r="A84" s="4" t="s">
        <v>507</v>
      </c>
      <c r="B84" s="4" t="s">
        <v>192</v>
      </c>
      <c r="C84" s="4" t="s">
        <v>419</v>
      </c>
      <c r="D84" s="4" t="s">
        <v>418</v>
      </c>
      <c r="E84" s="4" t="s">
        <v>43</v>
      </c>
      <c r="F84" s="4" t="s">
        <v>15</v>
      </c>
      <c r="G84" s="12" t="s">
        <v>222</v>
      </c>
      <c r="H84" s="4" t="s">
        <v>43</v>
      </c>
      <c r="I84" s="5" t="s">
        <v>43</v>
      </c>
      <c r="J84" s="4" t="s">
        <v>43</v>
      </c>
      <c r="K84" s="4" t="s">
        <v>43</v>
      </c>
      <c r="L84" s="6" t="s">
        <v>43</v>
      </c>
      <c r="M84" s="4" t="s">
        <v>43</v>
      </c>
      <c r="N84" s="5" t="s">
        <v>58</v>
      </c>
      <c r="O84" s="4" t="s">
        <v>216</v>
      </c>
      <c r="P84" s="7" t="s">
        <v>43</v>
      </c>
      <c r="Q84" s="8">
        <v>44760</v>
      </c>
      <c r="R84" s="4">
        <v>2022</v>
      </c>
      <c r="S84" s="8" t="s">
        <v>43</v>
      </c>
      <c r="T84" s="4" t="s">
        <v>43</v>
      </c>
      <c r="U84" s="21">
        <v>7.4778170000000005E-2</v>
      </c>
      <c r="V84" s="9">
        <v>44743</v>
      </c>
      <c r="W84" s="6">
        <f>IF(U84="-","-",IF(V84="-",'FGV_INCC-M'!$C$411*U84,VLOOKUP(V84,'FGV_INCC-M'!$A$78:$C$419,3,FALSE)*U84))</f>
        <v>7.5836373653468389E-2</v>
      </c>
      <c r="X84" s="10" t="s">
        <v>43</v>
      </c>
      <c r="Y84" s="4" t="s">
        <v>43</v>
      </c>
      <c r="Z84" s="4" t="s">
        <v>43</v>
      </c>
      <c r="AA84" s="11" t="s">
        <v>41</v>
      </c>
      <c r="AB84" s="11" t="s">
        <v>424</v>
      </c>
      <c r="AC84" s="4" t="s">
        <v>43</v>
      </c>
      <c r="AD84" s="4" t="s">
        <v>43</v>
      </c>
      <c r="AE84" s="4" t="s">
        <v>43</v>
      </c>
      <c r="AF84" s="4" t="s">
        <v>567</v>
      </c>
      <c r="AG84" s="4" t="s">
        <v>758</v>
      </c>
      <c r="AH84" s="12" t="s">
        <v>760</v>
      </c>
      <c r="AI84" s="4" t="s">
        <v>569</v>
      </c>
    </row>
    <row r="85" spans="1:35" ht="60">
      <c r="A85" s="4" t="s">
        <v>505</v>
      </c>
      <c r="B85" s="4" t="s">
        <v>192</v>
      </c>
      <c r="C85" s="4" t="s">
        <v>415</v>
      </c>
      <c r="D85" s="4" t="s">
        <v>416</v>
      </c>
      <c r="E85" s="4" t="s">
        <v>43</v>
      </c>
      <c r="F85" s="4" t="s">
        <v>15</v>
      </c>
      <c r="G85" s="12" t="s">
        <v>222</v>
      </c>
      <c r="H85" s="4" t="s">
        <v>43</v>
      </c>
      <c r="I85" s="5" t="s">
        <v>43</v>
      </c>
      <c r="J85" s="5" t="s">
        <v>43</v>
      </c>
      <c r="K85" s="4" t="s">
        <v>43</v>
      </c>
      <c r="L85" s="6" t="s">
        <v>43</v>
      </c>
      <c r="M85" s="4" t="s">
        <v>43</v>
      </c>
      <c r="N85" s="5" t="s">
        <v>325</v>
      </c>
      <c r="O85" s="4" t="s">
        <v>63</v>
      </c>
      <c r="P85" s="7" t="s">
        <v>43</v>
      </c>
      <c r="Q85" s="8">
        <v>44708</v>
      </c>
      <c r="R85" s="4">
        <v>2022</v>
      </c>
      <c r="S85" s="8" t="s">
        <v>43</v>
      </c>
      <c r="T85" s="4" t="s">
        <v>43</v>
      </c>
      <c r="U85" s="21" t="s">
        <v>43</v>
      </c>
      <c r="V85" s="9" t="s">
        <v>43</v>
      </c>
      <c r="W85" s="6" t="str">
        <f>IF(U85="-","-",IF(V85="-",'FGV_INCC-M'!$C$411*U85,VLOOKUP(V85,'FGV_INCC-M'!$A$78:$C$419,3,FALSE)*U85))</f>
        <v>-</v>
      </c>
      <c r="X85" s="10" t="s">
        <v>43</v>
      </c>
      <c r="Y85" s="4" t="s">
        <v>43</v>
      </c>
      <c r="Z85" s="4" t="s">
        <v>43</v>
      </c>
      <c r="AA85" s="11" t="s">
        <v>41</v>
      </c>
      <c r="AB85" s="11" t="s">
        <v>423</v>
      </c>
      <c r="AC85" s="4" t="s">
        <v>43</v>
      </c>
      <c r="AD85" s="4" t="s">
        <v>43</v>
      </c>
      <c r="AE85" s="4" t="s">
        <v>43</v>
      </c>
      <c r="AF85" s="4" t="s">
        <v>567</v>
      </c>
      <c r="AG85" s="4" t="s">
        <v>758</v>
      </c>
      <c r="AH85" s="12" t="s">
        <v>760</v>
      </c>
      <c r="AI85" s="4" t="s">
        <v>569</v>
      </c>
    </row>
    <row r="86" spans="1:35" ht="48">
      <c r="A86" s="4" t="s">
        <v>506</v>
      </c>
      <c r="B86" s="4" t="s">
        <v>192</v>
      </c>
      <c r="C86" s="4" t="s">
        <v>417</v>
      </c>
      <c r="D86" s="4" t="s">
        <v>131</v>
      </c>
      <c r="E86" s="4" t="s">
        <v>43</v>
      </c>
      <c r="F86" s="4" t="s">
        <v>15</v>
      </c>
      <c r="G86" s="12" t="s">
        <v>222</v>
      </c>
      <c r="H86" s="4" t="s">
        <v>43</v>
      </c>
      <c r="I86" s="5" t="s">
        <v>43</v>
      </c>
      <c r="J86" s="4" t="s">
        <v>43</v>
      </c>
      <c r="K86" s="4" t="s">
        <v>43</v>
      </c>
      <c r="L86" s="6" t="s">
        <v>43</v>
      </c>
      <c r="M86" s="4" t="s">
        <v>43</v>
      </c>
      <c r="N86" s="5" t="s">
        <v>58</v>
      </c>
      <c r="O86" s="4" t="s">
        <v>216</v>
      </c>
      <c r="P86" s="7" t="s">
        <v>43</v>
      </c>
      <c r="Q86" s="8">
        <v>44727</v>
      </c>
      <c r="R86" s="4">
        <v>2022</v>
      </c>
      <c r="S86" s="8" t="s">
        <v>43</v>
      </c>
      <c r="T86" s="4" t="s">
        <v>43</v>
      </c>
      <c r="U86" s="21">
        <v>0.40448949000000001</v>
      </c>
      <c r="V86" s="9">
        <v>44713</v>
      </c>
      <c r="W86" s="6">
        <f>IF(U86="-","-",IF(V86="-",'FGV_INCC-M'!$C$411*U86,VLOOKUP(V86,'FGV_INCC-M'!$A$78:$C$419,3,FALSE)*U86))</f>
        <v>0.41496195125229957</v>
      </c>
      <c r="X86" s="10" t="s">
        <v>43</v>
      </c>
      <c r="Y86" s="4" t="s">
        <v>43</v>
      </c>
      <c r="Z86" s="4" t="s">
        <v>43</v>
      </c>
      <c r="AA86" s="11" t="s">
        <v>41</v>
      </c>
      <c r="AB86" s="11" t="s">
        <v>422</v>
      </c>
      <c r="AC86" s="4" t="s">
        <v>43</v>
      </c>
      <c r="AD86" s="4" t="s">
        <v>43</v>
      </c>
      <c r="AE86" s="4" t="s">
        <v>43</v>
      </c>
      <c r="AF86" s="4" t="s">
        <v>567</v>
      </c>
      <c r="AG86" s="4" t="s">
        <v>758</v>
      </c>
      <c r="AH86" s="12" t="s">
        <v>760</v>
      </c>
      <c r="AI86" s="4" t="s">
        <v>569</v>
      </c>
    </row>
    <row r="87" spans="1:35" ht="36">
      <c r="A87" s="4" t="s">
        <v>508</v>
      </c>
      <c r="B87" s="4" t="s">
        <v>192</v>
      </c>
      <c r="C87" s="4" t="s">
        <v>420</v>
      </c>
      <c r="D87" s="4" t="s">
        <v>132</v>
      </c>
      <c r="E87" s="4" t="s">
        <v>43</v>
      </c>
      <c r="F87" s="4" t="s">
        <v>15</v>
      </c>
      <c r="G87" s="12" t="s">
        <v>222</v>
      </c>
      <c r="H87" s="4" t="s">
        <v>43</v>
      </c>
      <c r="I87" s="5" t="s">
        <v>43</v>
      </c>
      <c r="J87" s="4" t="s">
        <v>43</v>
      </c>
      <c r="K87" s="4" t="s">
        <v>43</v>
      </c>
      <c r="L87" s="6" t="s">
        <v>43</v>
      </c>
      <c r="M87" s="4" t="s">
        <v>43</v>
      </c>
      <c r="N87" s="5" t="s">
        <v>325</v>
      </c>
      <c r="O87" s="4" t="s">
        <v>63</v>
      </c>
      <c r="P87" s="7" t="s">
        <v>43</v>
      </c>
      <c r="Q87" s="8">
        <v>44711</v>
      </c>
      <c r="R87" s="4">
        <v>2022</v>
      </c>
      <c r="S87" s="8" t="s">
        <v>43</v>
      </c>
      <c r="T87" s="4" t="s">
        <v>43</v>
      </c>
      <c r="U87" s="21" t="s">
        <v>43</v>
      </c>
      <c r="V87" s="9" t="s">
        <v>43</v>
      </c>
      <c r="W87" s="6" t="str">
        <f>IF(U87="-","-",IF(V87="-",'FGV_INCC-M'!$C$411*U87,VLOOKUP(V87,'FGV_INCC-M'!$A$78:$C$419,3,FALSE)*U87))</f>
        <v>-</v>
      </c>
      <c r="X87" s="10" t="s">
        <v>43</v>
      </c>
      <c r="Y87" s="4" t="s">
        <v>43</v>
      </c>
      <c r="Z87" s="4" t="s">
        <v>43</v>
      </c>
      <c r="AA87" s="11" t="s">
        <v>41</v>
      </c>
      <c r="AB87" s="11" t="s">
        <v>421</v>
      </c>
      <c r="AC87" s="4" t="s">
        <v>43</v>
      </c>
      <c r="AD87" s="4" t="s">
        <v>43</v>
      </c>
      <c r="AE87" s="4" t="s">
        <v>43</v>
      </c>
      <c r="AF87" s="4" t="s">
        <v>567</v>
      </c>
      <c r="AG87" s="4" t="s">
        <v>758</v>
      </c>
      <c r="AH87" s="12" t="s">
        <v>760</v>
      </c>
      <c r="AI87" s="4" t="s">
        <v>569</v>
      </c>
    </row>
    <row r="88" spans="1:35" ht="72">
      <c r="A88" s="4" t="s">
        <v>509</v>
      </c>
      <c r="B88" s="4" t="s">
        <v>192</v>
      </c>
      <c r="C88" s="4" t="s">
        <v>789</v>
      </c>
      <c r="D88" s="4" t="s">
        <v>425</v>
      </c>
      <c r="E88" s="4" t="s">
        <v>587</v>
      </c>
      <c r="F88" s="4" t="s">
        <v>15</v>
      </c>
      <c r="G88" s="4" t="s">
        <v>307</v>
      </c>
      <c r="H88" s="4" t="s">
        <v>43</v>
      </c>
      <c r="I88" s="5" t="s">
        <v>43</v>
      </c>
      <c r="J88" s="4" t="s">
        <v>43</v>
      </c>
      <c r="K88" s="4" t="s">
        <v>43</v>
      </c>
      <c r="L88" s="6" t="s">
        <v>43</v>
      </c>
      <c r="M88" s="4" t="s">
        <v>43</v>
      </c>
      <c r="N88" s="5" t="s">
        <v>58</v>
      </c>
      <c r="O88" s="4" t="s">
        <v>52</v>
      </c>
      <c r="P88" s="7" t="s">
        <v>43</v>
      </c>
      <c r="Q88" s="8">
        <v>44537</v>
      </c>
      <c r="R88" s="4">
        <v>2021</v>
      </c>
      <c r="S88" s="8" t="s">
        <v>43</v>
      </c>
      <c r="T88" s="4" t="s">
        <v>43</v>
      </c>
      <c r="U88" s="21">
        <v>0.67200000000000004</v>
      </c>
      <c r="V88" s="9">
        <v>44531</v>
      </c>
      <c r="W88" s="6">
        <f>IF(U88="-","-",IF(V88="-",'FGV_INCC-M'!$C$411*U88,VLOOKUP(V88,'FGV_INCC-M'!$A$78:$C$419,3,FALSE)*U88))</f>
        <v>0.73905425572435679</v>
      </c>
      <c r="X88" s="10" t="s">
        <v>41</v>
      </c>
      <c r="Y88" s="4" t="s">
        <v>41</v>
      </c>
      <c r="Z88" s="4" t="s">
        <v>43</v>
      </c>
      <c r="AA88" s="11" t="s">
        <v>41</v>
      </c>
      <c r="AB88" s="11" t="s">
        <v>426</v>
      </c>
      <c r="AC88" s="4" t="s">
        <v>43</v>
      </c>
      <c r="AD88" s="4" t="s">
        <v>43</v>
      </c>
      <c r="AE88" s="4" t="s">
        <v>43</v>
      </c>
      <c r="AF88" s="4" t="s">
        <v>585</v>
      </c>
      <c r="AG88" s="4" t="s">
        <v>43</v>
      </c>
      <c r="AH88" s="12" t="s">
        <v>756</v>
      </c>
      <c r="AI88" s="4" t="s">
        <v>569</v>
      </c>
    </row>
    <row r="89" spans="1:35" ht="36">
      <c r="A89" s="4" t="s">
        <v>510</v>
      </c>
      <c r="B89" s="4" t="s">
        <v>192</v>
      </c>
      <c r="C89" s="11" t="s">
        <v>268</v>
      </c>
      <c r="D89" s="11" t="s">
        <v>268</v>
      </c>
      <c r="E89" s="4" t="s">
        <v>43</v>
      </c>
      <c r="F89" s="11" t="s">
        <v>15</v>
      </c>
      <c r="G89" s="12" t="s">
        <v>405</v>
      </c>
      <c r="H89" s="4" t="s">
        <v>43</v>
      </c>
      <c r="I89" s="5" t="s">
        <v>43</v>
      </c>
      <c r="J89" s="5" t="s">
        <v>43</v>
      </c>
      <c r="K89" s="5" t="s">
        <v>43</v>
      </c>
      <c r="L89" s="5" t="s">
        <v>43</v>
      </c>
      <c r="M89" s="5" t="s">
        <v>43</v>
      </c>
      <c r="N89" s="11" t="s">
        <v>58</v>
      </c>
      <c r="O89" s="11" t="s">
        <v>439</v>
      </c>
      <c r="P89" s="7">
        <v>0.1</v>
      </c>
      <c r="Q89" s="13">
        <v>41673</v>
      </c>
      <c r="R89" s="14">
        <v>2014</v>
      </c>
      <c r="S89" s="13" t="s">
        <v>43</v>
      </c>
      <c r="T89" s="4" t="s">
        <v>43</v>
      </c>
      <c r="U89" s="15">
        <v>15.62</v>
      </c>
      <c r="V89" s="9" t="s">
        <v>43</v>
      </c>
      <c r="W89" s="6">
        <f>IF(U89="-","-",IF(V89="-",'FGV_INCC-M'!$C$411*U89,VLOOKUP(V89,'FGV_INCC-M'!$A$78:$C$419,3,FALSE)*U89))</f>
        <v>16.024410618335025</v>
      </c>
      <c r="X89" s="10" t="s">
        <v>243</v>
      </c>
      <c r="Y89" s="4" t="s">
        <v>247</v>
      </c>
      <c r="Z89" s="11" t="s">
        <v>43</v>
      </c>
      <c r="AA89" s="11" t="s">
        <v>243</v>
      </c>
      <c r="AB89" s="11" t="s">
        <v>269</v>
      </c>
      <c r="AC89" s="4" t="s">
        <v>43</v>
      </c>
      <c r="AD89" s="4" t="s">
        <v>43</v>
      </c>
      <c r="AE89" s="4" t="s">
        <v>43</v>
      </c>
      <c r="AF89" s="4" t="s">
        <v>567</v>
      </c>
      <c r="AG89" s="4" t="s">
        <v>713</v>
      </c>
      <c r="AH89" s="12" t="s">
        <v>761</v>
      </c>
      <c r="AI89" s="4" t="s">
        <v>569</v>
      </c>
    </row>
    <row r="90" spans="1:35" ht="60">
      <c r="A90" s="4" t="s">
        <v>511</v>
      </c>
      <c r="B90" s="4" t="s">
        <v>192</v>
      </c>
      <c r="C90" s="4" t="s">
        <v>725</v>
      </c>
      <c r="D90" s="4" t="s">
        <v>586</v>
      </c>
      <c r="E90" s="4" t="s">
        <v>43</v>
      </c>
      <c r="F90" s="11" t="s">
        <v>215</v>
      </c>
      <c r="G90" s="4" t="s">
        <v>220</v>
      </c>
      <c r="H90" s="4" t="s">
        <v>43</v>
      </c>
      <c r="I90" s="5" t="s">
        <v>43</v>
      </c>
      <c r="J90" s="4" t="s">
        <v>43</v>
      </c>
      <c r="K90" s="4" t="s">
        <v>43</v>
      </c>
      <c r="L90" s="6" t="s">
        <v>43</v>
      </c>
      <c r="M90" s="4">
        <v>4</v>
      </c>
      <c r="N90" s="4" t="s">
        <v>58</v>
      </c>
      <c r="O90" s="4" t="s">
        <v>85</v>
      </c>
      <c r="P90" s="18" t="s">
        <v>43</v>
      </c>
      <c r="Q90" s="8" t="s">
        <v>43</v>
      </c>
      <c r="R90" s="4" t="s">
        <v>43</v>
      </c>
      <c r="S90" s="8" t="s">
        <v>43</v>
      </c>
      <c r="T90" s="4" t="s">
        <v>43</v>
      </c>
      <c r="U90" s="6" t="s">
        <v>43</v>
      </c>
      <c r="V90" s="9" t="s">
        <v>43</v>
      </c>
      <c r="W90" s="6" t="str">
        <f>IF(U90="-","-",IF(V90="-",'FGV_INCC-M'!$C$411*U90,VLOOKUP(V90,'FGV_INCC-M'!$A$78:$C$419,3,FALSE)*U90))</f>
        <v>-</v>
      </c>
      <c r="X90" s="4" t="s">
        <v>738</v>
      </c>
      <c r="Y90" s="4" t="s">
        <v>710</v>
      </c>
      <c r="Z90" s="4" t="s">
        <v>213</v>
      </c>
      <c r="AA90" s="4" t="s">
        <v>198</v>
      </c>
      <c r="AB90" s="11" t="s">
        <v>201</v>
      </c>
      <c r="AC90" s="4" t="s">
        <v>43</v>
      </c>
      <c r="AD90" s="4" t="s">
        <v>43</v>
      </c>
      <c r="AE90" s="4" t="s">
        <v>43</v>
      </c>
      <c r="AF90" s="4" t="s">
        <v>567</v>
      </c>
      <c r="AG90" s="4" t="s">
        <v>85</v>
      </c>
      <c r="AH90" s="12" t="s">
        <v>706</v>
      </c>
      <c r="AI90" s="4" t="s">
        <v>806</v>
      </c>
    </row>
    <row r="91" spans="1:35" ht="36">
      <c r="A91" s="4" t="s">
        <v>577</v>
      </c>
      <c r="B91" s="4" t="s">
        <v>192</v>
      </c>
      <c r="C91" s="12" t="s">
        <v>579</v>
      </c>
      <c r="D91" s="4" t="s">
        <v>770</v>
      </c>
      <c r="E91" s="4" t="s">
        <v>43</v>
      </c>
      <c r="F91" s="4" t="s">
        <v>580</v>
      </c>
      <c r="G91" s="12" t="s">
        <v>222</v>
      </c>
      <c r="H91" s="4" t="s">
        <v>43</v>
      </c>
      <c r="I91" s="4"/>
      <c r="J91" s="4"/>
      <c r="K91" s="4" t="s">
        <v>43</v>
      </c>
      <c r="L91" s="4" t="s">
        <v>43</v>
      </c>
      <c r="M91" s="4" t="s">
        <v>43</v>
      </c>
      <c r="N91" s="4" t="s">
        <v>62</v>
      </c>
      <c r="O91" s="4" t="s">
        <v>239</v>
      </c>
      <c r="P91" s="4" t="s">
        <v>43</v>
      </c>
      <c r="Q91" s="4" t="s">
        <v>43</v>
      </c>
      <c r="R91" s="4" t="s">
        <v>43</v>
      </c>
      <c r="S91" s="4" t="s">
        <v>43</v>
      </c>
      <c r="T91" s="4" t="s">
        <v>43</v>
      </c>
      <c r="U91" s="6" t="s">
        <v>43</v>
      </c>
      <c r="V91" s="4" t="s">
        <v>43</v>
      </c>
      <c r="W91" s="6" t="str">
        <f>IF(U91="-","-",IF(V91="-",'FGV_INCC-M'!$C$411*U91,VLOOKUP(V91,'FGV_INCC-M'!$A$78:$C$419,3,FALSE)*U91))</f>
        <v>-</v>
      </c>
      <c r="X91" s="4" t="s">
        <v>43</v>
      </c>
      <c r="Y91" s="4" t="s">
        <v>771</v>
      </c>
      <c r="Z91" s="4" t="s">
        <v>43</v>
      </c>
      <c r="AA91" s="4" t="s">
        <v>578</v>
      </c>
      <c r="AB91" s="11" t="s">
        <v>670</v>
      </c>
      <c r="AC91" s="4" t="s">
        <v>43</v>
      </c>
      <c r="AD91" s="4" t="s">
        <v>43</v>
      </c>
      <c r="AE91" s="4" t="s">
        <v>43</v>
      </c>
      <c r="AF91" s="4" t="s">
        <v>567</v>
      </c>
      <c r="AG91" s="4" t="s">
        <v>813</v>
      </c>
      <c r="AH91" s="12" t="s">
        <v>760</v>
      </c>
      <c r="AI91" s="4" t="s">
        <v>569</v>
      </c>
    </row>
    <row r="92" spans="1:35" ht="60">
      <c r="A92" s="4" t="s">
        <v>512</v>
      </c>
      <c r="B92" s="4" t="s">
        <v>192</v>
      </c>
      <c r="C92" s="4" t="s">
        <v>357</v>
      </c>
      <c r="D92" s="4" t="s">
        <v>401</v>
      </c>
      <c r="E92" s="4" t="s">
        <v>43</v>
      </c>
      <c r="F92" s="4" t="s">
        <v>16</v>
      </c>
      <c r="G92" s="12" t="s">
        <v>222</v>
      </c>
      <c r="H92" s="4" t="s">
        <v>43</v>
      </c>
      <c r="I92" s="4" t="s">
        <v>43</v>
      </c>
      <c r="J92" s="4" t="s">
        <v>43</v>
      </c>
      <c r="K92" s="4" t="s">
        <v>43</v>
      </c>
      <c r="L92" s="6" t="s">
        <v>43</v>
      </c>
      <c r="M92" s="4" t="s">
        <v>43</v>
      </c>
      <c r="N92" s="4" t="s">
        <v>325</v>
      </c>
      <c r="O92" s="4" t="s">
        <v>134</v>
      </c>
      <c r="P92" s="7" t="s">
        <v>43</v>
      </c>
      <c r="Q92" s="8">
        <v>44181</v>
      </c>
      <c r="R92" s="4">
        <v>2020</v>
      </c>
      <c r="S92" s="8" t="s">
        <v>43</v>
      </c>
      <c r="T92" s="4" t="s">
        <v>43</v>
      </c>
      <c r="U92" s="21" t="s">
        <v>43</v>
      </c>
      <c r="V92" s="9" t="s">
        <v>43</v>
      </c>
      <c r="W92" s="6" t="str">
        <f>IF(U92="-","-",IF(V92="-",'FGV_INCC-M'!$C$411*U92,VLOOKUP(V92,'FGV_INCC-M'!$A$78:$C$419,3,FALSE)*U92))</f>
        <v>-</v>
      </c>
      <c r="X92" s="10" t="s">
        <v>43</v>
      </c>
      <c r="Y92" s="4" t="s">
        <v>41</v>
      </c>
      <c r="Z92" s="4" t="s">
        <v>133</v>
      </c>
      <c r="AA92" s="11" t="s">
        <v>41</v>
      </c>
      <c r="AB92" s="11" t="s">
        <v>135</v>
      </c>
      <c r="AC92" s="4" t="s">
        <v>43</v>
      </c>
      <c r="AD92" s="4" t="s">
        <v>43</v>
      </c>
      <c r="AE92" s="4" t="s">
        <v>43</v>
      </c>
      <c r="AF92" s="4" t="s">
        <v>567</v>
      </c>
      <c r="AG92" s="4" t="s">
        <v>758</v>
      </c>
      <c r="AH92" s="12" t="s">
        <v>760</v>
      </c>
      <c r="AI92" s="12" t="s">
        <v>713</v>
      </c>
    </row>
    <row r="93" spans="1:35" ht="84">
      <c r="A93" s="4" t="s">
        <v>555</v>
      </c>
      <c r="B93" s="4" t="s">
        <v>193</v>
      </c>
      <c r="C93" s="4" t="s">
        <v>136</v>
      </c>
      <c r="D93" s="4" t="s">
        <v>43</v>
      </c>
      <c r="E93" s="4" t="s">
        <v>139</v>
      </c>
      <c r="F93" s="11" t="s">
        <v>21</v>
      </c>
      <c r="G93" s="4" t="s">
        <v>220</v>
      </c>
      <c r="H93" s="4" t="s">
        <v>142</v>
      </c>
      <c r="I93" s="4" t="s">
        <v>43</v>
      </c>
      <c r="J93" s="4" t="s">
        <v>43</v>
      </c>
      <c r="K93" s="4">
        <v>100</v>
      </c>
      <c r="L93" s="6" t="s">
        <v>43</v>
      </c>
      <c r="M93" s="4" t="s">
        <v>43</v>
      </c>
      <c r="N93" s="4" t="s">
        <v>89</v>
      </c>
      <c r="O93" s="4" t="s">
        <v>85</v>
      </c>
      <c r="P93" s="18">
        <v>1</v>
      </c>
      <c r="Q93" s="8" t="s">
        <v>43</v>
      </c>
      <c r="R93" s="4" t="s">
        <v>43</v>
      </c>
      <c r="S93" s="8" t="s">
        <v>43</v>
      </c>
      <c r="T93" s="4" t="s">
        <v>43</v>
      </c>
      <c r="U93" s="6" t="s">
        <v>43</v>
      </c>
      <c r="V93" s="9" t="s">
        <v>43</v>
      </c>
      <c r="W93" s="6" t="str">
        <f>IF(U93="-","-",IF(V93="-",'FGV_INCC-M'!$C$411*U93,VLOOKUP(V93,'FGV_INCC-M'!$A$78:$C$419,3,FALSE)*U93))</f>
        <v>-</v>
      </c>
      <c r="X93" s="4" t="s">
        <v>143</v>
      </c>
      <c r="Y93" s="4" t="s">
        <v>59</v>
      </c>
      <c r="Z93" s="4" t="s">
        <v>43</v>
      </c>
      <c r="AA93" s="4" t="s">
        <v>59</v>
      </c>
      <c r="AB93" s="11" t="s">
        <v>241</v>
      </c>
      <c r="AC93" s="4" t="s">
        <v>43</v>
      </c>
      <c r="AD93" s="4" t="s">
        <v>43</v>
      </c>
      <c r="AE93" s="4" t="s">
        <v>43</v>
      </c>
      <c r="AF93" s="4" t="s">
        <v>567</v>
      </c>
      <c r="AG93" s="4" t="s">
        <v>712</v>
      </c>
      <c r="AH93" s="12" t="s">
        <v>706</v>
      </c>
      <c r="AI93" s="4" t="s">
        <v>712</v>
      </c>
    </row>
    <row r="94" spans="1:35" ht="24">
      <c r="A94" s="4" t="s">
        <v>556</v>
      </c>
      <c r="B94" s="4" t="s">
        <v>193</v>
      </c>
      <c r="C94" s="4" t="s">
        <v>137</v>
      </c>
      <c r="D94" s="4" t="s">
        <v>43</v>
      </c>
      <c r="E94" s="4" t="s">
        <v>140</v>
      </c>
      <c r="F94" s="11" t="s">
        <v>21</v>
      </c>
      <c r="G94" s="4" t="s">
        <v>220</v>
      </c>
      <c r="H94" s="4" t="s">
        <v>43</v>
      </c>
      <c r="I94" s="4" t="s">
        <v>43</v>
      </c>
      <c r="J94" s="4" t="s">
        <v>43</v>
      </c>
      <c r="K94" s="4">
        <v>200</v>
      </c>
      <c r="L94" s="6" t="s">
        <v>43</v>
      </c>
      <c r="M94" s="4" t="s">
        <v>43</v>
      </c>
      <c r="N94" s="4" t="s">
        <v>62</v>
      </c>
      <c r="O94" s="4" t="s">
        <v>166</v>
      </c>
      <c r="P94" s="18">
        <v>0.5</v>
      </c>
      <c r="Q94" s="8" t="s">
        <v>43</v>
      </c>
      <c r="R94" s="4" t="s">
        <v>43</v>
      </c>
      <c r="S94" s="8" t="s">
        <v>43</v>
      </c>
      <c r="T94" s="4" t="s">
        <v>43</v>
      </c>
      <c r="U94" s="6" t="s">
        <v>43</v>
      </c>
      <c r="V94" s="9" t="s">
        <v>43</v>
      </c>
      <c r="W94" s="6" t="str">
        <f>IF(U94="-","-",IF(V94="-",'FGV_INCC-M'!$C$411*U94,VLOOKUP(V94,'FGV_INCC-M'!$A$78:$C$419,3,FALSE)*U94))</f>
        <v>-</v>
      </c>
      <c r="X94" s="4" t="s">
        <v>143</v>
      </c>
      <c r="Y94" s="4" t="s">
        <v>59</v>
      </c>
      <c r="Z94" s="4" t="s">
        <v>43</v>
      </c>
      <c r="AA94" s="4" t="s">
        <v>59</v>
      </c>
      <c r="AB94" s="11" t="s">
        <v>241</v>
      </c>
      <c r="AC94" s="4" t="s">
        <v>43</v>
      </c>
      <c r="AD94" s="4" t="s">
        <v>43</v>
      </c>
      <c r="AE94" s="4" t="s">
        <v>43</v>
      </c>
      <c r="AF94" s="4" t="s">
        <v>567</v>
      </c>
      <c r="AG94" s="4" t="s">
        <v>712</v>
      </c>
      <c r="AH94" s="12" t="s">
        <v>706</v>
      </c>
      <c r="AI94" s="4" t="s">
        <v>712</v>
      </c>
    </row>
    <row r="95" spans="1:35" ht="24">
      <c r="A95" s="4" t="s">
        <v>557</v>
      </c>
      <c r="B95" s="4" t="s">
        <v>193</v>
      </c>
      <c r="C95" s="11" t="s">
        <v>145</v>
      </c>
      <c r="D95" s="11" t="s">
        <v>145</v>
      </c>
      <c r="E95" s="4" t="s">
        <v>43</v>
      </c>
      <c r="F95" s="4" t="s">
        <v>21</v>
      </c>
      <c r="G95" s="4" t="s">
        <v>220</v>
      </c>
      <c r="H95" s="4" t="s">
        <v>43</v>
      </c>
      <c r="I95" s="5" t="s">
        <v>43</v>
      </c>
      <c r="J95" s="5" t="s">
        <v>43</v>
      </c>
      <c r="K95" s="5" t="s">
        <v>43</v>
      </c>
      <c r="L95" s="5" t="s">
        <v>43</v>
      </c>
      <c r="M95" s="5" t="s">
        <v>43</v>
      </c>
      <c r="N95" s="11" t="s">
        <v>58</v>
      </c>
      <c r="O95" s="11" t="s">
        <v>216</v>
      </c>
      <c r="P95" s="7">
        <v>0</v>
      </c>
      <c r="Q95" s="8" t="s">
        <v>43</v>
      </c>
      <c r="R95" s="14" t="s">
        <v>43</v>
      </c>
      <c r="S95" s="13" t="s">
        <v>43</v>
      </c>
      <c r="T95" s="4"/>
      <c r="U95" s="15">
        <v>2.8793700000000002</v>
      </c>
      <c r="V95" s="9" t="s">
        <v>43</v>
      </c>
      <c r="W95" s="6">
        <f>IF(U95="-","-",IF(V95="-",'FGV_INCC-M'!$C$411*U95,VLOOKUP(V95,'FGV_INCC-M'!$A$78:$C$419,3,FALSE)*U95))</f>
        <v>2.9539185148601361</v>
      </c>
      <c r="X95" s="10" t="s">
        <v>243</v>
      </c>
      <c r="Y95" s="4" t="s">
        <v>247</v>
      </c>
      <c r="Z95" s="4" t="s">
        <v>43</v>
      </c>
      <c r="AA95" s="11" t="s">
        <v>243</v>
      </c>
      <c r="AB95" s="11" t="s">
        <v>312</v>
      </c>
      <c r="AC95" s="4" t="s">
        <v>43</v>
      </c>
      <c r="AD95" s="4" t="s">
        <v>43</v>
      </c>
      <c r="AE95" s="4" t="s">
        <v>43</v>
      </c>
      <c r="AF95" s="4" t="s">
        <v>567</v>
      </c>
      <c r="AG95" s="4" t="s">
        <v>712</v>
      </c>
      <c r="AH95" s="12" t="s">
        <v>706</v>
      </c>
      <c r="AI95" s="4" t="s">
        <v>712</v>
      </c>
    </row>
    <row r="96" spans="1:35" ht="48">
      <c r="A96" s="4" t="s">
        <v>558</v>
      </c>
      <c r="B96" s="4" t="s">
        <v>193</v>
      </c>
      <c r="C96" s="4" t="s">
        <v>138</v>
      </c>
      <c r="D96" s="4" t="s">
        <v>43</v>
      </c>
      <c r="E96" s="4" t="s">
        <v>141</v>
      </c>
      <c r="F96" s="11" t="s">
        <v>21</v>
      </c>
      <c r="G96" s="4" t="s">
        <v>220</v>
      </c>
      <c r="H96" s="4" t="s">
        <v>144</v>
      </c>
      <c r="I96" s="4" t="s">
        <v>43</v>
      </c>
      <c r="J96" s="4" t="s">
        <v>43</v>
      </c>
      <c r="K96" s="4" t="s">
        <v>43</v>
      </c>
      <c r="L96" s="6" t="s">
        <v>43</v>
      </c>
      <c r="M96" s="4" t="s">
        <v>43</v>
      </c>
      <c r="N96" s="4" t="s">
        <v>62</v>
      </c>
      <c r="O96" s="4" t="s">
        <v>166</v>
      </c>
      <c r="P96" s="18">
        <v>0.5</v>
      </c>
      <c r="Q96" s="8" t="s">
        <v>43</v>
      </c>
      <c r="R96" s="4" t="s">
        <v>43</v>
      </c>
      <c r="S96" s="8" t="s">
        <v>43</v>
      </c>
      <c r="T96" s="4" t="s">
        <v>43</v>
      </c>
      <c r="U96" s="6" t="s">
        <v>43</v>
      </c>
      <c r="V96" s="9" t="s">
        <v>43</v>
      </c>
      <c r="W96" s="6" t="str">
        <f>IF(U96="-","-",IF(V96="-",'FGV_INCC-M'!$C$411*U96,VLOOKUP(V96,'FGV_INCC-M'!$A$78:$C$419,3,FALSE)*U96))</f>
        <v>-</v>
      </c>
      <c r="X96" s="4" t="s">
        <v>143</v>
      </c>
      <c r="Y96" s="4" t="s">
        <v>59</v>
      </c>
      <c r="Z96" s="4" t="s">
        <v>43</v>
      </c>
      <c r="AA96" s="4" t="s">
        <v>59</v>
      </c>
      <c r="AB96" s="11" t="s">
        <v>241</v>
      </c>
      <c r="AC96" s="4" t="s">
        <v>43</v>
      </c>
      <c r="AD96" s="4" t="s">
        <v>43</v>
      </c>
      <c r="AE96" s="4" t="s">
        <v>43</v>
      </c>
      <c r="AF96" s="4" t="s">
        <v>567</v>
      </c>
      <c r="AG96" s="4" t="s">
        <v>712</v>
      </c>
      <c r="AH96" s="12" t="s">
        <v>706</v>
      </c>
      <c r="AI96" s="4" t="s">
        <v>712</v>
      </c>
    </row>
    <row r="97" spans="1:35" ht="96">
      <c r="A97" s="4" t="s">
        <v>559</v>
      </c>
      <c r="B97" s="4" t="s">
        <v>193</v>
      </c>
      <c r="C97" s="11" t="s">
        <v>366</v>
      </c>
      <c r="D97" s="11" t="s">
        <v>367</v>
      </c>
      <c r="E97" s="4" t="s">
        <v>43</v>
      </c>
      <c r="F97" s="4" t="s">
        <v>21</v>
      </c>
      <c r="G97" s="12" t="s">
        <v>222</v>
      </c>
      <c r="H97" s="4" t="s">
        <v>43</v>
      </c>
      <c r="I97" s="5" t="s">
        <v>43</v>
      </c>
      <c r="J97" s="5" t="s">
        <v>43</v>
      </c>
      <c r="K97" s="5" t="s">
        <v>43</v>
      </c>
      <c r="L97" s="5" t="s">
        <v>43</v>
      </c>
      <c r="M97" s="5" t="s">
        <v>43</v>
      </c>
      <c r="N97" s="11" t="s">
        <v>58</v>
      </c>
      <c r="O97" s="11" t="s">
        <v>52</v>
      </c>
      <c r="P97" s="7" t="s">
        <v>43</v>
      </c>
      <c r="Q97" s="13">
        <v>42731</v>
      </c>
      <c r="R97" s="14">
        <v>2016</v>
      </c>
      <c r="S97" s="13">
        <v>44926</v>
      </c>
      <c r="T97" s="17">
        <v>2022</v>
      </c>
      <c r="U97" s="15">
        <v>0.32922455</v>
      </c>
      <c r="V97" s="9">
        <v>42705</v>
      </c>
      <c r="W97" s="6">
        <f>IF(U97="-","-",IF(V97="-",'FGV_INCC-M'!$C$411*U97,VLOOKUP(V97,'FGV_INCC-M'!$A$78:$C$419,3,FALSE)*U97))</f>
        <v>0.50524429477679678</v>
      </c>
      <c r="X97" s="10" t="s">
        <v>243</v>
      </c>
      <c r="Y97" s="4" t="s">
        <v>247</v>
      </c>
      <c r="Z97" s="4" t="s">
        <v>43</v>
      </c>
      <c r="AA97" s="11" t="s">
        <v>301</v>
      </c>
      <c r="AB97" s="11" t="s">
        <v>316</v>
      </c>
      <c r="AC97" s="4" t="s">
        <v>43</v>
      </c>
      <c r="AD97" s="4" t="s">
        <v>43</v>
      </c>
      <c r="AE97" s="4" t="s">
        <v>43</v>
      </c>
      <c r="AF97" s="4" t="s">
        <v>567</v>
      </c>
      <c r="AG97" s="4" t="s">
        <v>713</v>
      </c>
      <c r="AH97" s="12" t="s">
        <v>760</v>
      </c>
      <c r="AI97" s="12" t="s">
        <v>713</v>
      </c>
    </row>
    <row r="98" spans="1:35" ht="132">
      <c r="A98" s="4" t="s">
        <v>560</v>
      </c>
      <c r="B98" s="4" t="s">
        <v>193</v>
      </c>
      <c r="C98" s="11" t="s">
        <v>364</v>
      </c>
      <c r="D98" s="11" t="s">
        <v>363</v>
      </c>
      <c r="E98" s="4" t="s">
        <v>365</v>
      </c>
      <c r="F98" s="4" t="s">
        <v>37</v>
      </c>
      <c r="G98" s="4" t="s">
        <v>220</v>
      </c>
      <c r="H98" s="4" t="s">
        <v>83</v>
      </c>
      <c r="I98" s="5" t="s">
        <v>43</v>
      </c>
      <c r="J98" s="5" t="s">
        <v>43</v>
      </c>
      <c r="K98" s="5" t="s">
        <v>43</v>
      </c>
      <c r="L98" s="5" t="s">
        <v>43</v>
      </c>
      <c r="M98" s="5" t="s">
        <v>43</v>
      </c>
      <c r="N98" s="11" t="s">
        <v>58</v>
      </c>
      <c r="O98" s="11" t="s">
        <v>52</v>
      </c>
      <c r="P98" s="7" t="s">
        <v>43</v>
      </c>
      <c r="Q98" s="13">
        <v>44126</v>
      </c>
      <c r="R98" s="14">
        <v>2020</v>
      </c>
      <c r="S98" s="13">
        <v>45221</v>
      </c>
      <c r="T98" s="17">
        <v>2023</v>
      </c>
      <c r="U98" s="15">
        <v>0.24</v>
      </c>
      <c r="V98" s="9">
        <v>44105</v>
      </c>
      <c r="W98" s="6">
        <f>IF(U98="-","-",IF(V98="-",'FGV_INCC-M'!$C$411*U98,VLOOKUP(V98,'FGV_INCC-M'!$A$78:$C$419,3,FALSE)*U98))</f>
        <v>0.30756115425472574</v>
      </c>
      <c r="X98" s="10" t="s">
        <v>243</v>
      </c>
      <c r="Y98" s="4" t="s">
        <v>247</v>
      </c>
      <c r="Z98" s="4" t="s">
        <v>43</v>
      </c>
      <c r="AA98" s="11" t="s">
        <v>301</v>
      </c>
      <c r="AB98" s="11" t="s">
        <v>317</v>
      </c>
      <c r="AC98" s="4" t="s">
        <v>43</v>
      </c>
      <c r="AD98" s="4" t="s">
        <v>43</v>
      </c>
      <c r="AE98" s="4" t="s">
        <v>43</v>
      </c>
      <c r="AF98" s="4" t="s">
        <v>567</v>
      </c>
      <c r="AG98" s="4" t="s">
        <v>749</v>
      </c>
      <c r="AH98" s="12" t="s">
        <v>706</v>
      </c>
      <c r="AI98" s="4" t="s">
        <v>800</v>
      </c>
    </row>
    <row r="99" spans="1:35">
      <c r="A99" s="4" t="s">
        <v>561</v>
      </c>
      <c r="B99" s="4" t="s">
        <v>193</v>
      </c>
      <c r="C99" s="4" t="s">
        <v>148</v>
      </c>
      <c r="D99" s="4" t="s">
        <v>149</v>
      </c>
      <c r="E99" s="4" t="s">
        <v>43</v>
      </c>
      <c r="F99" s="11" t="s">
        <v>38</v>
      </c>
      <c r="G99" s="4" t="s">
        <v>220</v>
      </c>
      <c r="H99" s="4" t="s">
        <v>83</v>
      </c>
      <c r="I99" s="5" t="s">
        <v>43</v>
      </c>
      <c r="J99" s="5" t="s">
        <v>43</v>
      </c>
      <c r="K99" s="4">
        <v>27.78</v>
      </c>
      <c r="L99" s="6" t="s">
        <v>43</v>
      </c>
      <c r="M99" s="4" t="s">
        <v>43</v>
      </c>
      <c r="N99" s="4" t="s">
        <v>89</v>
      </c>
      <c r="O99" s="4" t="s">
        <v>85</v>
      </c>
      <c r="P99" s="18" t="s">
        <v>43</v>
      </c>
      <c r="Q99" s="8" t="s">
        <v>43</v>
      </c>
      <c r="R99" s="4" t="s">
        <v>43</v>
      </c>
      <c r="S99" s="8" t="s">
        <v>43</v>
      </c>
      <c r="T99" s="4">
        <v>2020</v>
      </c>
      <c r="U99" s="6" t="s">
        <v>43</v>
      </c>
      <c r="V99" s="9" t="s">
        <v>43</v>
      </c>
      <c r="W99" s="6" t="str">
        <f>IF(U99="-","-",IF(V99="-",'FGV_INCC-M'!$C$411*U99,VLOOKUP(V99,'FGV_INCC-M'!$A$78:$C$419,3,FALSE)*U99))</f>
        <v>-</v>
      </c>
      <c r="X99" s="4" t="s">
        <v>64</v>
      </c>
      <c r="Y99" s="4" t="s">
        <v>59</v>
      </c>
      <c r="Z99" s="4" t="s">
        <v>43</v>
      </c>
      <c r="AA99" s="4" t="s">
        <v>59</v>
      </c>
      <c r="AB99" s="11" t="s">
        <v>241</v>
      </c>
      <c r="AC99" s="4" t="s">
        <v>43</v>
      </c>
      <c r="AD99" s="4" t="s">
        <v>43</v>
      </c>
      <c r="AE99" s="4" t="s">
        <v>43</v>
      </c>
      <c r="AF99" s="4" t="s">
        <v>585</v>
      </c>
      <c r="AG99" s="4" t="s">
        <v>43</v>
      </c>
      <c r="AH99" s="12" t="s">
        <v>706</v>
      </c>
      <c r="AI99" s="4" t="s">
        <v>805</v>
      </c>
    </row>
    <row r="100" spans="1:35" ht="36">
      <c r="A100" s="4" t="s">
        <v>562</v>
      </c>
      <c r="B100" s="4" t="s">
        <v>193</v>
      </c>
      <c r="C100" s="11" t="s">
        <v>147</v>
      </c>
      <c r="D100" s="11" t="s">
        <v>147</v>
      </c>
      <c r="E100" s="4" t="s">
        <v>43</v>
      </c>
      <c r="F100" s="4" t="s">
        <v>38</v>
      </c>
      <c r="G100" s="12" t="s">
        <v>405</v>
      </c>
      <c r="H100" s="4" t="s">
        <v>43</v>
      </c>
      <c r="I100" s="5" t="s">
        <v>43</v>
      </c>
      <c r="J100" s="5" t="s">
        <v>43</v>
      </c>
      <c r="K100" s="4" t="s">
        <v>43</v>
      </c>
      <c r="L100" s="6" t="s">
        <v>43</v>
      </c>
      <c r="M100" s="4" t="s">
        <v>43</v>
      </c>
      <c r="N100" s="11" t="s">
        <v>58</v>
      </c>
      <c r="O100" s="11" t="s">
        <v>439</v>
      </c>
      <c r="P100" s="7">
        <v>0.1</v>
      </c>
      <c r="Q100" s="13">
        <v>41673</v>
      </c>
      <c r="R100" s="14">
        <v>2014</v>
      </c>
      <c r="S100" s="13" t="s">
        <v>43</v>
      </c>
      <c r="T100" s="4" t="s">
        <v>43</v>
      </c>
      <c r="U100" s="15">
        <v>35</v>
      </c>
      <c r="V100" s="9" t="s">
        <v>43</v>
      </c>
      <c r="W100" s="6">
        <f>IF(U100="-","-",IF(V100="-",'FGV_INCC-M'!$C$411*U100,VLOOKUP(V100,'FGV_INCC-M'!$A$78:$C$419,3,FALSE)*U100))</f>
        <v>35.906169759393464</v>
      </c>
      <c r="X100" s="10" t="s">
        <v>243</v>
      </c>
      <c r="Y100" s="4" t="s">
        <v>247</v>
      </c>
      <c r="Z100" s="4" t="s">
        <v>43</v>
      </c>
      <c r="AA100" s="11" t="s">
        <v>243</v>
      </c>
      <c r="AB100" s="11" t="s">
        <v>308</v>
      </c>
      <c r="AC100" s="4" t="s">
        <v>43</v>
      </c>
      <c r="AD100" s="4" t="s">
        <v>43</v>
      </c>
      <c r="AE100" s="4" t="s">
        <v>43</v>
      </c>
      <c r="AF100" s="4" t="s">
        <v>567</v>
      </c>
      <c r="AG100" s="4" t="s">
        <v>713</v>
      </c>
      <c r="AH100" s="12" t="s">
        <v>761</v>
      </c>
      <c r="AI100" s="4" t="s">
        <v>569</v>
      </c>
    </row>
    <row r="101" spans="1:35" ht="36">
      <c r="A101" s="4" t="s">
        <v>535</v>
      </c>
      <c r="B101" s="4" t="s">
        <v>191</v>
      </c>
      <c r="C101" s="4" t="s">
        <v>783</v>
      </c>
      <c r="D101" s="4" t="s">
        <v>194</v>
      </c>
      <c r="E101" s="4" t="s">
        <v>43</v>
      </c>
      <c r="F101" s="11" t="s">
        <v>28</v>
      </c>
      <c r="G101" s="4" t="s">
        <v>220</v>
      </c>
      <c r="H101" s="4" t="s">
        <v>88</v>
      </c>
      <c r="I101" s="5" t="s">
        <v>43</v>
      </c>
      <c r="J101" s="5" t="s">
        <v>43</v>
      </c>
      <c r="K101" s="4">
        <v>284</v>
      </c>
      <c r="L101" s="6" t="s">
        <v>43</v>
      </c>
      <c r="M101" s="4" t="s">
        <v>43</v>
      </c>
      <c r="N101" s="4" t="s">
        <v>58</v>
      </c>
      <c r="O101" s="4" t="s">
        <v>166</v>
      </c>
      <c r="P101" s="18">
        <v>0.13</v>
      </c>
      <c r="Q101" s="8" t="s">
        <v>43</v>
      </c>
      <c r="R101" s="4" t="s">
        <v>43</v>
      </c>
      <c r="S101" s="8" t="s">
        <v>43</v>
      </c>
      <c r="T101" s="4">
        <v>2020</v>
      </c>
      <c r="U101" s="6">
        <v>151.07</v>
      </c>
      <c r="V101" s="9">
        <v>44166</v>
      </c>
      <c r="W101" s="6">
        <f>IF(U101="-","-",IF(V101="-",'FGV_INCC-M'!$C$411*U101,VLOOKUP(V101,'FGV_INCC-M'!$A$78:$C$419,3,FALSE)*U101))</f>
        <v>189.45083649486224</v>
      </c>
      <c r="X101" s="4" t="s">
        <v>195</v>
      </c>
      <c r="Y101" s="4" t="s">
        <v>779</v>
      </c>
      <c r="Z101" s="4" t="s">
        <v>43</v>
      </c>
      <c r="AA101" s="4" t="s">
        <v>59</v>
      </c>
      <c r="AB101" s="11" t="s">
        <v>226</v>
      </c>
      <c r="AC101" s="4" t="s">
        <v>233</v>
      </c>
      <c r="AD101" s="4" t="s">
        <v>43</v>
      </c>
      <c r="AE101" s="4" t="s">
        <v>230</v>
      </c>
      <c r="AF101" s="4" t="s">
        <v>585</v>
      </c>
      <c r="AG101" s="4" t="s">
        <v>43</v>
      </c>
      <c r="AH101" s="12" t="s">
        <v>706</v>
      </c>
      <c r="AI101" s="4" t="s">
        <v>572</v>
      </c>
    </row>
    <row r="102" spans="1:35" ht="48">
      <c r="A102" s="4" t="s">
        <v>513</v>
      </c>
      <c r="B102" s="4" t="s">
        <v>192</v>
      </c>
      <c r="C102" s="57" t="s">
        <v>726</v>
      </c>
      <c r="D102" s="4" t="s">
        <v>210</v>
      </c>
      <c r="E102" s="4" t="s">
        <v>43</v>
      </c>
      <c r="F102" s="11" t="s">
        <v>209</v>
      </c>
      <c r="G102" s="4" t="s">
        <v>220</v>
      </c>
      <c r="H102" s="4" t="s">
        <v>83</v>
      </c>
      <c r="I102" s="5" t="s">
        <v>43</v>
      </c>
      <c r="J102" s="5" t="s">
        <v>43</v>
      </c>
      <c r="K102" s="4" t="s">
        <v>43</v>
      </c>
      <c r="L102" s="6" t="s">
        <v>43</v>
      </c>
      <c r="M102" s="4" t="s">
        <v>43</v>
      </c>
      <c r="N102" s="4" t="s">
        <v>58</v>
      </c>
      <c r="O102" s="4" t="s">
        <v>713</v>
      </c>
      <c r="P102" s="18" t="s">
        <v>43</v>
      </c>
      <c r="Q102" s="8" t="s">
        <v>43</v>
      </c>
      <c r="R102" s="4" t="s">
        <v>43</v>
      </c>
      <c r="S102" s="8" t="s">
        <v>43</v>
      </c>
      <c r="T102" s="4" t="s">
        <v>43</v>
      </c>
      <c r="U102" s="6" t="s">
        <v>43</v>
      </c>
      <c r="V102" s="5" t="s">
        <v>43</v>
      </c>
      <c r="W102" s="6" t="str">
        <f>IF(U102="-","-",IF(V102="-",'FGV_INCC-M'!$C$411*U102,VLOOKUP(V102,'FGV_INCC-M'!$A$78:$C$419,3,FALSE)*U102))</f>
        <v>-</v>
      </c>
      <c r="X102" s="4" t="s">
        <v>738</v>
      </c>
      <c r="Y102" s="4" t="s">
        <v>710</v>
      </c>
      <c r="Z102" s="4" t="s">
        <v>213</v>
      </c>
      <c r="AA102" s="4" t="s">
        <v>198</v>
      </c>
      <c r="AB102" s="11" t="s">
        <v>201</v>
      </c>
      <c r="AC102" s="4" t="s">
        <v>43</v>
      </c>
      <c r="AD102" s="4" t="s">
        <v>43</v>
      </c>
      <c r="AE102" s="4" t="s">
        <v>43</v>
      </c>
      <c r="AF102" s="4" t="s">
        <v>567</v>
      </c>
      <c r="AG102" s="4" t="s">
        <v>712</v>
      </c>
      <c r="AH102" s="12" t="s">
        <v>706</v>
      </c>
      <c r="AI102" s="4" t="s">
        <v>57</v>
      </c>
    </row>
    <row r="103" spans="1:35" ht="24">
      <c r="A103" s="4" t="s">
        <v>563</v>
      </c>
      <c r="B103" s="4" t="s">
        <v>193</v>
      </c>
      <c r="C103" s="4" t="s">
        <v>150</v>
      </c>
      <c r="D103" s="4" t="s">
        <v>151</v>
      </c>
      <c r="E103" s="4" t="s">
        <v>43</v>
      </c>
      <c r="F103" s="11" t="s">
        <v>22</v>
      </c>
      <c r="G103" s="4" t="s">
        <v>220</v>
      </c>
      <c r="H103" s="4" t="s">
        <v>83</v>
      </c>
      <c r="I103" s="5" t="s">
        <v>43</v>
      </c>
      <c r="J103" s="5" t="s">
        <v>43</v>
      </c>
      <c r="K103" s="4">
        <v>1.2</v>
      </c>
      <c r="L103" s="6" t="s">
        <v>43</v>
      </c>
      <c r="M103" s="4" t="s">
        <v>43</v>
      </c>
      <c r="N103" s="4" t="s">
        <v>58</v>
      </c>
      <c r="O103" s="4" t="s">
        <v>166</v>
      </c>
      <c r="P103" s="18">
        <v>0.98</v>
      </c>
      <c r="Q103" s="8" t="s">
        <v>43</v>
      </c>
      <c r="R103" s="4" t="s">
        <v>43</v>
      </c>
      <c r="S103" s="8" t="s">
        <v>43</v>
      </c>
      <c r="T103" s="4">
        <v>2020</v>
      </c>
      <c r="U103" s="6">
        <v>0.3</v>
      </c>
      <c r="V103" s="9">
        <v>44166</v>
      </c>
      <c r="W103" s="6">
        <f>IF(U103="-","-",IF(V103="-",'FGV_INCC-M'!$C$411*U103,VLOOKUP(V103,'FGV_INCC-M'!$A$78:$C$419,3,FALSE)*U103))</f>
        <v>0.37621798469887252</v>
      </c>
      <c r="X103" s="4" t="s">
        <v>43</v>
      </c>
      <c r="Y103" s="4" t="s">
        <v>59</v>
      </c>
      <c r="Z103" s="4" t="s">
        <v>43</v>
      </c>
      <c r="AA103" s="4" t="s">
        <v>59</v>
      </c>
      <c r="AB103" s="11" t="s">
        <v>226</v>
      </c>
      <c r="AC103" s="4" t="s">
        <v>229</v>
      </c>
      <c r="AD103" s="4" t="s">
        <v>43</v>
      </c>
      <c r="AE103" s="4" t="s">
        <v>230</v>
      </c>
      <c r="AF103" s="4" t="s">
        <v>585</v>
      </c>
      <c r="AG103" s="4" t="s">
        <v>43</v>
      </c>
      <c r="AH103" s="12" t="s">
        <v>706</v>
      </c>
      <c r="AI103" s="4" t="s">
        <v>804</v>
      </c>
    </row>
    <row r="104" spans="1:35" ht="120">
      <c r="A104" s="4" t="s">
        <v>564</v>
      </c>
      <c r="B104" s="4" t="s">
        <v>193</v>
      </c>
      <c r="C104" s="4" t="s">
        <v>396</v>
      </c>
      <c r="D104" s="4" t="s">
        <v>395</v>
      </c>
      <c r="E104" s="4" t="s">
        <v>43</v>
      </c>
      <c r="F104" s="4" t="s">
        <v>39</v>
      </c>
      <c r="G104" s="12" t="s">
        <v>222</v>
      </c>
      <c r="H104" s="4" t="s">
        <v>43</v>
      </c>
      <c r="I104" s="5" t="s">
        <v>43</v>
      </c>
      <c r="J104" s="5" t="s">
        <v>43</v>
      </c>
      <c r="K104" s="4" t="s">
        <v>43</v>
      </c>
      <c r="L104" s="6" t="s">
        <v>43</v>
      </c>
      <c r="M104" s="4" t="s">
        <v>43</v>
      </c>
      <c r="N104" s="4" t="s">
        <v>325</v>
      </c>
      <c r="O104" s="4" t="s">
        <v>63</v>
      </c>
      <c r="P104" s="7" t="s">
        <v>43</v>
      </c>
      <c r="Q104" s="8">
        <v>44777</v>
      </c>
      <c r="R104" s="4">
        <v>2022</v>
      </c>
      <c r="S104" s="8" t="s">
        <v>43</v>
      </c>
      <c r="T104" s="4" t="s">
        <v>43</v>
      </c>
      <c r="U104" s="21" t="s">
        <v>43</v>
      </c>
      <c r="V104" s="9" t="s">
        <v>43</v>
      </c>
      <c r="W104" s="6" t="str">
        <f>IF(U104="-","-",IF(V104="-",'FGV_INCC-M'!$C$411*U104,VLOOKUP(V104,'FGV_INCC-M'!$A$78:$C$419,3,FALSE)*U104))</f>
        <v>-</v>
      </c>
      <c r="X104" s="10" t="s">
        <v>43</v>
      </c>
      <c r="Y104" s="4" t="s">
        <v>41</v>
      </c>
      <c r="Z104" s="4" t="s">
        <v>152</v>
      </c>
      <c r="AA104" s="11" t="s">
        <v>41</v>
      </c>
      <c r="AB104" s="11" t="s">
        <v>153</v>
      </c>
      <c r="AC104" s="4" t="s">
        <v>43</v>
      </c>
      <c r="AD104" s="4" t="s">
        <v>43</v>
      </c>
      <c r="AE104" s="4" t="s">
        <v>43</v>
      </c>
      <c r="AF104" s="4" t="s">
        <v>567</v>
      </c>
      <c r="AG104" s="4" t="s">
        <v>757</v>
      </c>
      <c r="AH104" s="12" t="s">
        <v>760</v>
      </c>
      <c r="AI104" s="12" t="s">
        <v>713</v>
      </c>
    </row>
    <row r="105" spans="1:35" ht="24">
      <c r="A105" s="4" t="s">
        <v>565</v>
      </c>
      <c r="B105" s="4" t="s">
        <v>193</v>
      </c>
      <c r="C105" s="4" t="s">
        <v>154</v>
      </c>
      <c r="D105" s="4" t="s">
        <v>155</v>
      </c>
      <c r="E105" s="4" t="s">
        <v>43</v>
      </c>
      <c r="F105" s="11" t="s">
        <v>23</v>
      </c>
      <c r="G105" s="4" t="s">
        <v>220</v>
      </c>
      <c r="H105" s="4" t="s">
        <v>43</v>
      </c>
      <c r="I105" s="5" t="s">
        <v>43</v>
      </c>
      <c r="J105" s="5" t="s">
        <v>43</v>
      </c>
      <c r="K105" s="4" t="s">
        <v>43</v>
      </c>
      <c r="L105" s="6" t="s">
        <v>43</v>
      </c>
      <c r="M105" s="4" t="s">
        <v>43</v>
      </c>
      <c r="N105" s="4" t="s">
        <v>89</v>
      </c>
      <c r="O105" s="4" t="s">
        <v>85</v>
      </c>
      <c r="P105" s="18" t="s">
        <v>43</v>
      </c>
      <c r="Q105" s="8" t="s">
        <v>43</v>
      </c>
      <c r="R105" s="4" t="s">
        <v>43</v>
      </c>
      <c r="S105" s="8" t="s">
        <v>43</v>
      </c>
      <c r="T105" s="4" t="s">
        <v>43</v>
      </c>
      <c r="U105" s="6" t="s">
        <v>43</v>
      </c>
      <c r="V105" s="9" t="s">
        <v>43</v>
      </c>
      <c r="W105" s="6" t="str">
        <f>IF(U105="-","-",IF(V105="-",'FGV_INCC-M'!$C$411*U105,VLOOKUP(V105,'FGV_INCC-M'!$A$78:$C$419,3,FALSE)*U105))</f>
        <v>-</v>
      </c>
      <c r="X105" s="4" t="s">
        <v>64</v>
      </c>
      <c r="Y105" s="4" t="s">
        <v>59</v>
      </c>
      <c r="Z105" s="4" t="s">
        <v>43</v>
      </c>
      <c r="AA105" s="4" t="s">
        <v>402</v>
      </c>
      <c r="AB105" s="11" t="s">
        <v>406</v>
      </c>
      <c r="AC105" s="4" t="s">
        <v>43</v>
      </c>
      <c r="AD105" s="4" t="s">
        <v>43</v>
      </c>
      <c r="AE105" s="4" t="s">
        <v>43</v>
      </c>
      <c r="AF105" s="4" t="s">
        <v>585</v>
      </c>
      <c r="AG105" s="4" t="s">
        <v>43</v>
      </c>
      <c r="AH105" s="12" t="s">
        <v>706</v>
      </c>
      <c r="AI105" s="4" t="s">
        <v>799</v>
      </c>
    </row>
    <row r="106" spans="1:35" ht="48">
      <c r="A106" s="4" t="s">
        <v>536</v>
      </c>
      <c r="B106" s="4" t="s">
        <v>191</v>
      </c>
      <c r="C106" s="11" t="s">
        <v>398</v>
      </c>
      <c r="D106" s="11" t="s">
        <v>399</v>
      </c>
      <c r="E106" s="4" t="s">
        <v>43</v>
      </c>
      <c r="F106" s="4" t="s">
        <v>29</v>
      </c>
      <c r="G106" s="4" t="s">
        <v>358</v>
      </c>
      <c r="H106" s="4" t="s">
        <v>43</v>
      </c>
      <c r="I106" s="5" t="s">
        <v>43</v>
      </c>
      <c r="J106" s="5" t="s">
        <v>43</v>
      </c>
      <c r="K106" s="4" t="s">
        <v>43</v>
      </c>
      <c r="L106" s="6" t="s">
        <v>43</v>
      </c>
      <c r="M106" s="4" t="s">
        <v>43</v>
      </c>
      <c r="N106" s="4" t="s">
        <v>325</v>
      </c>
      <c r="O106" s="4" t="s">
        <v>63</v>
      </c>
      <c r="P106" s="7" t="s">
        <v>43</v>
      </c>
      <c r="Q106" s="8" t="s">
        <v>43</v>
      </c>
      <c r="R106" s="4">
        <v>2020</v>
      </c>
      <c r="S106" s="8" t="s">
        <v>43</v>
      </c>
      <c r="T106" s="4" t="s">
        <v>43</v>
      </c>
      <c r="U106" s="21" t="s">
        <v>43</v>
      </c>
      <c r="V106" s="9" t="s">
        <v>43</v>
      </c>
      <c r="W106" s="6" t="str">
        <f>IF(U106="-","-",IF(V106="-",'FGV_INCC-M'!$C$411*U106,VLOOKUP(V106,'FGV_INCC-M'!$A$78:$C$419,3,FALSE)*U106))</f>
        <v>-</v>
      </c>
      <c r="X106" s="10" t="s">
        <v>43</v>
      </c>
      <c r="Y106" s="4" t="s">
        <v>41</v>
      </c>
      <c r="Z106" s="4" t="s">
        <v>157</v>
      </c>
      <c r="AA106" s="11" t="s">
        <v>41</v>
      </c>
      <c r="AB106" s="11" t="s">
        <v>156</v>
      </c>
      <c r="AC106" s="4" t="s">
        <v>43</v>
      </c>
      <c r="AD106" s="4" t="s">
        <v>43</v>
      </c>
      <c r="AE106" s="4" t="s">
        <v>43</v>
      </c>
      <c r="AF106" s="4" t="s">
        <v>567</v>
      </c>
      <c r="AG106" s="4" t="s">
        <v>764</v>
      </c>
      <c r="AH106" s="12" t="s">
        <v>760</v>
      </c>
      <c r="AI106" s="4" t="s">
        <v>571</v>
      </c>
    </row>
    <row r="107" spans="1:35" ht="48">
      <c r="A107" s="4" t="s">
        <v>537</v>
      </c>
      <c r="B107" s="4" t="s">
        <v>191</v>
      </c>
      <c r="C107" s="11" t="s">
        <v>398</v>
      </c>
      <c r="D107" s="11" t="s">
        <v>323</v>
      </c>
      <c r="E107" s="4" t="s">
        <v>43</v>
      </c>
      <c r="F107" s="4" t="s">
        <v>29</v>
      </c>
      <c r="G107" s="4" t="s">
        <v>358</v>
      </c>
      <c r="H107" s="4" t="s">
        <v>43</v>
      </c>
      <c r="I107" s="5" t="s">
        <v>43</v>
      </c>
      <c r="J107" s="5" t="s">
        <v>43</v>
      </c>
      <c r="K107" s="4" t="s">
        <v>43</v>
      </c>
      <c r="L107" s="6" t="s">
        <v>43</v>
      </c>
      <c r="M107" s="4" t="s">
        <v>43</v>
      </c>
      <c r="N107" s="4" t="s">
        <v>325</v>
      </c>
      <c r="O107" s="4" t="s">
        <v>63</v>
      </c>
      <c r="P107" s="7" t="s">
        <v>43</v>
      </c>
      <c r="Q107" s="8">
        <v>43861</v>
      </c>
      <c r="R107" s="4">
        <v>2020</v>
      </c>
      <c r="S107" s="8" t="s">
        <v>43</v>
      </c>
      <c r="T107" s="4" t="s">
        <v>43</v>
      </c>
      <c r="U107" s="21" t="s">
        <v>43</v>
      </c>
      <c r="V107" s="9" t="s">
        <v>43</v>
      </c>
      <c r="W107" s="6" t="str">
        <f>IF(U107="-","-",IF(V107="-",'FGV_INCC-M'!$C$411*U107,VLOOKUP(V107,'FGV_INCC-M'!$A$78:$C$419,3,FALSE)*U107))</f>
        <v>-</v>
      </c>
      <c r="X107" s="10" t="s">
        <v>43</v>
      </c>
      <c r="Y107" s="4" t="s">
        <v>41</v>
      </c>
      <c r="Z107" s="4" t="s">
        <v>158</v>
      </c>
      <c r="AA107" s="11" t="s">
        <v>41</v>
      </c>
      <c r="AB107" s="11" t="s">
        <v>156</v>
      </c>
      <c r="AC107" s="4" t="s">
        <v>43</v>
      </c>
      <c r="AD107" s="4" t="s">
        <v>43</v>
      </c>
      <c r="AE107" s="4" t="s">
        <v>43</v>
      </c>
      <c r="AF107" s="4" t="s">
        <v>567</v>
      </c>
      <c r="AG107" s="4" t="s">
        <v>764</v>
      </c>
      <c r="AH107" s="12" t="s">
        <v>760</v>
      </c>
      <c r="AI107" s="4" t="s">
        <v>571</v>
      </c>
    </row>
    <row r="108" spans="1:35" ht="24">
      <c r="A108" s="4" t="s">
        <v>514</v>
      </c>
      <c r="B108" s="4" t="s">
        <v>192</v>
      </c>
      <c r="C108" s="11" t="s">
        <v>359</v>
      </c>
      <c r="D108" s="11" t="s">
        <v>160</v>
      </c>
      <c r="E108" s="4" t="s">
        <v>43</v>
      </c>
      <c r="F108" s="4" t="s">
        <v>17</v>
      </c>
      <c r="G108" s="4" t="s">
        <v>307</v>
      </c>
      <c r="H108" s="4" t="s">
        <v>43</v>
      </c>
      <c r="I108" s="5">
        <v>-19.484500000000001</v>
      </c>
      <c r="J108" s="5">
        <v>-44.034500000000001</v>
      </c>
      <c r="K108" s="4" t="s">
        <v>43</v>
      </c>
      <c r="L108" s="6" t="s">
        <v>43</v>
      </c>
      <c r="M108" s="4" t="s">
        <v>43</v>
      </c>
      <c r="N108" s="11" t="s">
        <v>58</v>
      </c>
      <c r="O108" s="11" t="s">
        <v>439</v>
      </c>
      <c r="P108" s="7">
        <v>0.94</v>
      </c>
      <c r="Q108" s="13">
        <v>41815</v>
      </c>
      <c r="R108" s="14">
        <v>2014</v>
      </c>
      <c r="S108" s="13" t="s">
        <v>43</v>
      </c>
      <c r="T108" s="4" t="s">
        <v>43</v>
      </c>
      <c r="U108" s="15">
        <v>57.153045290000009</v>
      </c>
      <c r="V108" s="9" t="s">
        <v>43</v>
      </c>
      <c r="W108" s="6">
        <f>IF(U108="-","-",IF(V108="-",'FGV_INCC-M'!$C$411*U108,VLOOKUP(V108,'FGV_INCC-M'!$A$78:$C$419,3,FALSE)*U108))</f>
        <v>58.632769898544097</v>
      </c>
      <c r="X108" s="10" t="s">
        <v>243</v>
      </c>
      <c r="Y108" s="4" t="s">
        <v>247</v>
      </c>
      <c r="Z108" s="11" t="s">
        <v>43</v>
      </c>
      <c r="AA108" s="11" t="s">
        <v>243</v>
      </c>
      <c r="AB108" s="11" t="s">
        <v>275</v>
      </c>
      <c r="AC108" s="4" t="s">
        <v>43</v>
      </c>
      <c r="AD108" s="4" t="s">
        <v>43</v>
      </c>
      <c r="AE108" s="4" t="s">
        <v>43</v>
      </c>
      <c r="AF108" s="4" t="s">
        <v>567</v>
      </c>
      <c r="AG108" s="4" t="s">
        <v>713</v>
      </c>
      <c r="AH108" s="12" t="s">
        <v>756</v>
      </c>
      <c r="AI108" s="4" t="s">
        <v>702</v>
      </c>
    </row>
    <row r="109" spans="1:35" ht="24">
      <c r="A109" s="4" t="s">
        <v>515</v>
      </c>
      <c r="B109" s="4" t="s">
        <v>192</v>
      </c>
      <c r="C109" s="11" t="s">
        <v>790</v>
      </c>
      <c r="D109" s="11" t="s">
        <v>43</v>
      </c>
      <c r="E109" s="4" t="s">
        <v>43</v>
      </c>
      <c r="F109" s="4" t="s">
        <v>17</v>
      </c>
      <c r="G109" s="4" t="s">
        <v>307</v>
      </c>
      <c r="H109" s="4" t="s">
        <v>43</v>
      </c>
      <c r="I109" s="5" t="s">
        <v>43</v>
      </c>
      <c r="J109" s="5" t="s">
        <v>43</v>
      </c>
      <c r="K109" s="4" t="s">
        <v>43</v>
      </c>
      <c r="L109" s="6" t="s">
        <v>43</v>
      </c>
      <c r="M109" s="4" t="s">
        <v>43</v>
      </c>
      <c r="N109" s="11" t="s">
        <v>58</v>
      </c>
      <c r="O109" s="11" t="s">
        <v>439</v>
      </c>
      <c r="P109" s="7">
        <v>0.27</v>
      </c>
      <c r="Q109" s="13">
        <v>43349</v>
      </c>
      <c r="R109" s="14">
        <v>2018</v>
      </c>
      <c r="S109" s="13" t="s">
        <v>43</v>
      </c>
      <c r="T109" s="4" t="s">
        <v>43</v>
      </c>
      <c r="U109" s="15">
        <v>64.566702000000006</v>
      </c>
      <c r="V109" s="9" t="s">
        <v>43</v>
      </c>
      <c r="W109" s="6">
        <f>IF(U109="-","-",IF(V109="-",'FGV_INCC-M'!$C$411*U109,VLOOKUP(V109,'FGV_INCC-M'!$A$78:$C$419,3,FALSE)*U109))</f>
        <v>66.238370366176284</v>
      </c>
      <c r="X109" s="10" t="s">
        <v>337</v>
      </c>
      <c r="Y109" s="4" t="s">
        <v>247</v>
      </c>
      <c r="Z109" s="11" t="s">
        <v>243</v>
      </c>
      <c r="AA109" s="11" t="s">
        <v>243</v>
      </c>
      <c r="AB109" s="11" t="s">
        <v>274</v>
      </c>
      <c r="AC109" s="4" t="s">
        <v>43</v>
      </c>
      <c r="AD109" s="4" t="s">
        <v>43</v>
      </c>
      <c r="AE109" s="4" t="s">
        <v>43</v>
      </c>
      <c r="AF109" s="4" t="s">
        <v>585</v>
      </c>
      <c r="AG109" s="4" t="s">
        <v>43</v>
      </c>
      <c r="AH109" s="12" t="s">
        <v>756</v>
      </c>
      <c r="AI109" s="4" t="s">
        <v>702</v>
      </c>
    </row>
    <row r="110" spans="1:35" ht="24">
      <c r="A110" s="4" t="s">
        <v>516</v>
      </c>
      <c r="B110" s="4" t="s">
        <v>192</v>
      </c>
      <c r="C110" s="4" t="s">
        <v>174</v>
      </c>
      <c r="D110" s="4" t="s">
        <v>175</v>
      </c>
      <c r="E110" s="4" t="s">
        <v>43</v>
      </c>
      <c r="F110" s="11" t="s">
        <v>18</v>
      </c>
      <c r="G110" s="4" t="s">
        <v>220</v>
      </c>
      <c r="H110" s="4" t="s">
        <v>83</v>
      </c>
      <c r="I110" s="4" t="s">
        <v>43</v>
      </c>
      <c r="J110" s="4" t="s">
        <v>43</v>
      </c>
      <c r="K110" s="4" t="s">
        <v>43</v>
      </c>
      <c r="L110" s="6" t="s">
        <v>43</v>
      </c>
      <c r="M110" s="4" t="s">
        <v>43</v>
      </c>
      <c r="N110" s="4" t="s">
        <v>62</v>
      </c>
      <c r="O110" s="4" t="s">
        <v>239</v>
      </c>
      <c r="P110" s="18" t="s">
        <v>43</v>
      </c>
      <c r="Q110" s="8" t="s">
        <v>43</v>
      </c>
      <c r="R110" s="4" t="s">
        <v>43</v>
      </c>
      <c r="S110" s="8" t="s">
        <v>43</v>
      </c>
      <c r="T110" s="4" t="s">
        <v>43</v>
      </c>
      <c r="U110" s="6">
        <v>0.31</v>
      </c>
      <c r="V110" s="9">
        <v>44166</v>
      </c>
      <c r="W110" s="6">
        <f>IF(U110="-","-",IF(V110="-",'FGV_INCC-M'!$C$411*U110,VLOOKUP(V110,'FGV_INCC-M'!$A$78:$C$419,3,FALSE)*U110))</f>
        <v>0.38875858418883497</v>
      </c>
      <c r="X110" s="4" t="s">
        <v>64</v>
      </c>
      <c r="Y110" s="4" t="s">
        <v>59</v>
      </c>
      <c r="Z110" s="4" t="s">
        <v>43</v>
      </c>
      <c r="AA110" s="4" t="s">
        <v>59</v>
      </c>
      <c r="AB110" s="11" t="s">
        <v>226</v>
      </c>
      <c r="AC110" s="4" t="s">
        <v>236</v>
      </c>
      <c r="AD110" s="4" t="s">
        <v>43</v>
      </c>
      <c r="AE110" s="4" t="s">
        <v>230</v>
      </c>
      <c r="AF110" s="4" t="s">
        <v>585</v>
      </c>
      <c r="AG110" s="4" t="s">
        <v>43</v>
      </c>
      <c r="AH110" s="12" t="s">
        <v>706</v>
      </c>
      <c r="AI110" s="4" t="s">
        <v>806</v>
      </c>
    </row>
    <row r="111" spans="1:35" ht="48">
      <c r="A111" s="4" t="s">
        <v>523</v>
      </c>
      <c r="B111" s="4" t="s">
        <v>192</v>
      </c>
      <c r="C111" s="4" t="s">
        <v>728</v>
      </c>
      <c r="D111" s="4" t="s">
        <v>211</v>
      </c>
      <c r="E111" s="4" t="s">
        <v>43</v>
      </c>
      <c r="F111" s="11" t="s">
        <v>61</v>
      </c>
      <c r="G111" s="4" t="s">
        <v>220</v>
      </c>
      <c r="H111" s="4" t="s">
        <v>61</v>
      </c>
      <c r="I111" s="4" t="s">
        <v>43</v>
      </c>
      <c r="J111" s="4" t="s">
        <v>43</v>
      </c>
      <c r="K111" s="4" t="s">
        <v>43</v>
      </c>
      <c r="L111" s="6" t="s">
        <v>43</v>
      </c>
      <c r="M111" s="4" t="s">
        <v>43</v>
      </c>
      <c r="N111" s="4" t="s">
        <v>746</v>
      </c>
      <c r="O111" s="4" t="s">
        <v>85</v>
      </c>
      <c r="P111" s="18" t="s">
        <v>43</v>
      </c>
      <c r="Q111" s="8" t="s">
        <v>43</v>
      </c>
      <c r="R111" s="4" t="s">
        <v>43</v>
      </c>
      <c r="S111" s="8" t="s">
        <v>43</v>
      </c>
      <c r="T111" s="4" t="s">
        <v>43</v>
      </c>
      <c r="U111" s="6" t="s">
        <v>43</v>
      </c>
      <c r="V111" s="9" t="s">
        <v>43</v>
      </c>
      <c r="W111" s="6" t="str">
        <f>IF(U111="-","-",IF(V111="-",'FGV_INCC-M'!$C$411*U111,VLOOKUP(V111,'FGV_INCC-M'!$A$78:$C$419,3,FALSE)*U111))</f>
        <v>-</v>
      </c>
      <c r="X111" s="4" t="s">
        <v>738</v>
      </c>
      <c r="Y111" s="4" t="s">
        <v>710</v>
      </c>
      <c r="Z111" s="4" t="s">
        <v>213</v>
      </c>
      <c r="AA111" s="4" t="s">
        <v>198</v>
      </c>
      <c r="AB111" s="11" t="s">
        <v>201</v>
      </c>
      <c r="AC111" s="4" t="s">
        <v>43</v>
      </c>
      <c r="AD111" s="4" t="s">
        <v>43</v>
      </c>
      <c r="AE111" s="4" t="s">
        <v>43</v>
      </c>
      <c r="AF111" s="4" t="s">
        <v>585</v>
      </c>
      <c r="AG111" s="4" t="s">
        <v>43</v>
      </c>
      <c r="AH111" s="12" t="s">
        <v>706</v>
      </c>
      <c r="AI111" s="11" t="s">
        <v>225</v>
      </c>
    </row>
    <row r="112" spans="1:35" ht="120">
      <c r="A112" s="4" t="s">
        <v>526</v>
      </c>
      <c r="B112" s="4" t="s">
        <v>192</v>
      </c>
      <c r="C112" s="4" t="s">
        <v>734</v>
      </c>
      <c r="D112" s="4" t="s">
        <v>709</v>
      </c>
      <c r="E112" s="4" t="s">
        <v>43</v>
      </c>
      <c r="F112" s="4" t="s">
        <v>61</v>
      </c>
      <c r="G112" s="4" t="s">
        <v>220</v>
      </c>
      <c r="H112" s="4" t="s">
        <v>404</v>
      </c>
      <c r="I112" s="4" t="s">
        <v>43</v>
      </c>
      <c r="J112" s="4" t="s">
        <v>43</v>
      </c>
      <c r="K112" s="4">
        <v>600</v>
      </c>
      <c r="L112" s="6" t="s">
        <v>43</v>
      </c>
      <c r="M112" s="4">
        <v>8</v>
      </c>
      <c r="N112" s="4" t="s">
        <v>167</v>
      </c>
      <c r="O112" s="4" t="s">
        <v>63</v>
      </c>
      <c r="P112" s="18" t="s">
        <v>43</v>
      </c>
      <c r="Q112" s="8" t="s">
        <v>43</v>
      </c>
      <c r="R112" s="4" t="s">
        <v>43</v>
      </c>
      <c r="S112" s="8" t="s">
        <v>43</v>
      </c>
      <c r="T112" s="4" t="s">
        <v>43</v>
      </c>
      <c r="U112" s="6" t="s">
        <v>43</v>
      </c>
      <c r="V112" s="9" t="s">
        <v>43</v>
      </c>
      <c r="W112" s="6" t="str">
        <f>IF(U112="-","-",IF(V112="-",'FGV_INCC-M'!$C$411*U112,VLOOKUP(V112,'FGV_INCC-M'!$A$78:$C$419,3,FALSE)*U112))</f>
        <v>-</v>
      </c>
      <c r="X112" s="4" t="s">
        <v>739</v>
      </c>
      <c r="Y112" s="4" t="s">
        <v>710</v>
      </c>
      <c r="Z112" s="4" t="s">
        <v>212</v>
      </c>
      <c r="AA112" s="4" t="s">
        <v>198</v>
      </c>
      <c r="AB112" s="11" t="s">
        <v>201</v>
      </c>
      <c r="AC112" s="4" t="s">
        <v>43</v>
      </c>
      <c r="AD112" s="4" t="s">
        <v>43</v>
      </c>
      <c r="AE112" s="4" t="s">
        <v>43</v>
      </c>
      <c r="AF112" s="4" t="s">
        <v>585</v>
      </c>
      <c r="AG112" s="4" t="s">
        <v>43</v>
      </c>
      <c r="AH112" s="12" t="s">
        <v>706</v>
      </c>
      <c r="AI112" s="4" t="s">
        <v>225</v>
      </c>
    </row>
    <row r="113" spans="1:35" ht="120">
      <c r="A113" s="4" t="s">
        <v>527</v>
      </c>
      <c r="B113" s="4" t="s">
        <v>192</v>
      </c>
      <c r="C113" s="4" t="s">
        <v>735</v>
      </c>
      <c r="D113" s="4" t="s">
        <v>748</v>
      </c>
      <c r="E113" s="4" t="s">
        <v>43</v>
      </c>
      <c r="F113" s="4" t="s">
        <v>61</v>
      </c>
      <c r="G113" s="4" t="s">
        <v>220</v>
      </c>
      <c r="H113" s="4" t="s">
        <v>61</v>
      </c>
      <c r="I113" s="4" t="s">
        <v>43</v>
      </c>
      <c r="J113" s="4" t="s">
        <v>43</v>
      </c>
      <c r="K113" s="4">
        <v>2400</v>
      </c>
      <c r="L113" s="6">
        <v>12.4</v>
      </c>
      <c r="M113" s="4">
        <v>26</v>
      </c>
      <c r="N113" s="4" t="s">
        <v>167</v>
      </c>
      <c r="O113" s="4" t="s">
        <v>63</v>
      </c>
      <c r="P113" s="18" t="s">
        <v>43</v>
      </c>
      <c r="Q113" s="8" t="s">
        <v>43</v>
      </c>
      <c r="R113" s="4" t="s">
        <v>43</v>
      </c>
      <c r="S113" s="8" t="s">
        <v>43</v>
      </c>
      <c r="T113" s="4">
        <v>2029</v>
      </c>
      <c r="U113" s="6">
        <v>562.1</v>
      </c>
      <c r="V113" s="9">
        <v>44166</v>
      </c>
      <c r="W113" s="6">
        <f>IF(U113="-","-",IF(V113="-",'FGV_INCC-M'!$C$411*U113,VLOOKUP(V113,'FGV_INCC-M'!$A$78:$C$419,3,FALSE)*U113))</f>
        <v>704.90709733078756</v>
      </c>
      <c r="X113" s="4" t="s">
        <v>739</v>
      </c>
      <c r="Y113" s="4" t="s">
        <v>751</v>
      </c>
      <c r="Z113" s="4" t="s">
        <v>212</v>
      </c>
      <c r="AA113" s="4" t="s">
        <v>752</v>
      </c>
      <c r="AB113" s="11" t="s">
        <v>753</v>
      </c>
      <c r="AC113" s="4" t="s">
        <v>232</v>
      </c>
      <c r="AD113" s="4" t="s">
        <v>60</v>
      </c>
      <c r="AE113" s="4" t="s">
        <v>230</v>
      </c>
      <c r="AF113" s="4" t="s">
        <v>585</v>
      </c>
      <c r="AG113" s="4" t="s">
        <v>43</v>
      </c>
      <c r="AH113" s="12" t="s">
        <v>706</v>
      </c>
      <c r="AI113" s="4" t="s">
        <v>225</v>
      </c>
    </row>
    <row r="114" spans="1:35" ht="120">
      <c r="A114" s="4" t="s">
        <v>468</v>
      </c>
      <c r="B114" s="4" t="s">
        <v>192</v>
      </c>
      <c r="C114" s="4" t="s">
        <v>238</v>
      </c>
      <c r="D114" s="4" t="s">
        <v>747</v>
      </c>
      <c r="E114" s="4" t="s">
        <v>43</v>
      </c>
      <c r="F114" s="11" t="s">
        <v>61</v>
      </c>
      <c r="G114" s="4" t="s">
        <v>220</v>
      </c>
      <c r="H114" s="4" t="s">
        <v>61</v>
      </c>
      <c r="I114" s="19" t="s">
        <v>43</v>
      </c>
      <c r="J114" s="19" t="s">
        <v>43</v>
      </c>
      <c r="K114" s="4">
        <v>2400</v>
      </c>
      <c r="L114" s="6">
        <v>12.4</v>
      </c>
      <c r="M114" s="4">
        <v>25</v>
      </c>
      <c r="N114" s="4" t="s">
        <v>167</v>
      </c>
      <c r="O114" s="4" t="s">
        <v>63</v>
      </c>
      <c r="P114" s="18" t="s">
        <v>43</v>
      </c>
      <c r="Q114" s="8" t="s">
        <v>43</v>
      </c>
      <c r="R114" s="4" t="s">
        <v>43</v>
      </c>
      <c r="S114" s="8" t="s">
        <v>43</v>
      </c>
      <c r="T114" s="4">
        <v>2029</v>
      </c>
      <c r="U114" s="6">
        <v>562.1</v>
      </c>
      <c r="V114" s="9">
        <v>44166</v>
      </c>
      <c r="W114" s="6">
        <f>IF(U114="-","-",IF(V114="-",'FGV_INCC-M'!$C$411*U114,VLOOKUP(V114,'FGV_INCC-M'!$A$78:$C$419,3,FALSE)*U114))</f>
        <v>704.90709733078756</v>
      </c>
      <c r="X114" s="4" t="s">
        <v>739</v>
      </c>
      <c r="Y114" s="4" t="s">
        <v>751</v>
      </c>
      <c r="Z114" s="4" t="s">
        <v>212</v>
      </c>
      <c r="AA114" s="4" t="s">
        <v>752</v>
      </c>
      <c r="AB114" s="11" t="s">
        <v>753</v>
      </c>
      <c r="AC114" s="4" t="s">
        <v>232</v>
      </c>
      <c r="AD114" s="4" t="s">
        <v>60</v>
      </c>
      <c r="AE114" s="4" t="s">
        <v>230</v>
      </c>
      <c r="AF114" s="4" t="s">
        <v>567</v>
      </c>
      <c r="AG114" s="4" t="s">
        <v>718</v>
      </c>
      <c r="AH114" s="12" t="s">
        <v>706</v>
      </c>
      <c r="AI114" s="4" t="s">
        <v>225</v>
      </c>
    </row>
    <row r="115" spans="1:35" ht="72">
      <c r="A115" s="4" t="s">
        <v>469</v>
      </c>
      <c r="B115" s="4" t="s">
        <v>192</v>
      </c>
      <c r="C115" s="4" t="s">
        <v>237</v>
      </c>
      <c r="D115" s="4" t="s">
        <v>65</v>
      </c>
      <c r="E115" s="4" t="s">
        <v>43</v>
      </c>
      <c r="F115" s="11" t="s">
        <v>61</v>
      </c>
      <c r="G115" s="4" t="s">
        <v>220</v>
      </c>
      <c r="H115" s="4" t="s">
        <v>61</v>
      </c>
      <c r="I115" s="19" t="s">
        <v>43</v>
      </c>
      <c r="J115" s="19" t="s">
        <v>43</v>
      </c>
      <c r="K115" s="4">
        <v>9000</v>
      </c>
      <c r="L115" s="6">
        <v>95.6</v>
      </c>
      <c r="M115" s="4" t="s">
        <v>43</v>
      </c>
      <c r="N115" s="4" t="s">
        <v>207</v>
      </c>
      <c r="O115" s="4" t="s">
        <v>239</v>
      </c>
      <c r="P115" s="18" t="s">
        <v>43</v>
      </c>
      <c r="Q115" s="8" t="s">
        <v>43</v>
      </c>
      <c r="R115" s="4" t="s">
        <v>43</v>
      </c>
      <c r="S115" s="8" t="s">
        <v>43</v>
      </c>
      <c r="T115" s="4" t="s">
        <v>43</v>
      </c>
      <c r="U115" s="6">
        <v>650</v>
      </c>
      <c r="V115" s="9">
        <v>44256</v>
      </c>
      <c r="W115" s="6">
        <f>IF(U115="-","-",IF(V115="-",'FGV_INCC-M'!$C$411*U115,VLOOKUP(V115,'FGV_INCC-M'!$A$78:$C$419,3,FALSE)*U115))</f>
        <v>783.46592529227269</v>
      </c>
      <c r="X115" s="4" t="s">
        <v>64</v>
      </c>
      <c r="Y115" s="4" t="s">
        <v>42</v>
      </c>
      <c r="Z115" s="4" t="s">
        <v>43</v>
      </c>
      <c r="AA115" s="4" t="s">
        <v>42</v>
      </c>
      <c r="AB115" s="11" t="s">
        <v>241</v>
      </c>
      <c r="AC115" s="4" t="s">
        <v>43</v>
      </c>
      <c r="AD115" s="4" t="s">
        <v>43</v>
      </c>
      <c r="AE115" s="4" t="s">
        <v>43</v>
      </c>
      <c r="AF115" s="4" t="s">
        <v>567</v>
      </c>
      <c r="AG115" s="4" t="s">
        <v>785</v>
      </c>
      <c r="AH115" s="12" t="s">
        <v>706</v>
      </c>
      <c r="AI115" s="4" t="s">
        <v>225</v>
      </c>
    </row>
    <row r="116" spans="1:35" ht="24">
      <c r="A116" s="12" t="s">
        <v>680</v>
      </c>
      <c r="B116" s="12" t="s">
        <v>681</v>
      </c>
      <c r="C116" s="12" t="s">
        <v>682</v>
      </c>
      <c r="D116" s="12" t="s">
        <v>43</v>
      </c>
      <c r="E116" s="12" t="s">
        <v>43</v>
      </c>
      <c r="F116" s="12" t="s">
        <v>88</v>
      </c>
      <c r="G116" s="12" t="s">
        <v>307</v>
      </c>
      <c r="H116" s="12" t="s">
        <v>88</v>
      </c>
      <c r="I116" s="12"/>
      <c r="J116" s="12"/>
      <c r="K116" s="12" t="s">
        <v>43</v>
      </c>
      <c r="L116" s="12" t="s">
        <v>43</v>
      </c>
      <c r="M116" s="12" t="s">
        <v>43</v>
      </c>
      <c r="N116" s="12" t="s">
        <v>683</v>
      </c>
      <c r="O116" s="12" t="s">
        <v>85</v>
      </c>
      <c r="P116" s="12" t="s">
        <v>43</v>
      </c>
      <c r="Q116" s="12" t="s">
        <v>43</v>
      </c>
      <c r="R116" s="12" t="s">
        <v>43</v>
      </c>
      <c r="S116" s="12" t="s">
        <v>43</v>
      </c>
      <c r="T116" s="12">
        <v>2021</v>
      </c>
      <c r="U116" s="44" t="s">
        <v>43</v>
      </c>
      <c r="V116" s="12" t="s">
        <v>43</v>
      </c>
      <c r="W116" s="44" t="str">
        <f>IF(U116="-","-",IF(V116="-",'FGV_INCC-M'!$C$411*U116,VLOOKUP(V116,'FGV_INCC-M'!$A$78:$C$419,3,FALSE)*U116))</f>
        <v>-</v>
      </c>
      <c r="X116" s="12" t="s">
        <v>43</v>
      </c>
      <c r="Y116" s="12" t="s">
        <v>684</v>
      </c>
      <c r="Z116" s="12" t="s">
        <v>43</v>
      </c>
      <c r="AA116" s="12" t="s">
        <v>685</v>
      </c>
      <c r="AB116" s="11" t="s">
        <v>686</v>
      </c>
      <c r="AC116" s="12" t="s">
        <v>43</v>
      </c>
      <c r="AD116" s="12" t="s">
        <v>43</v>
      </c>
      <c r="AE116" s="12" t="s">
        <v>43</v>
      </c>
      <c r="AF116" s="4" t="s">
        <v>567</v>
      </c>
      <c r="AG116" s="4" t="s">
        <v>85</v>
      </c>
      <c r="AH116" s="12" t="s">
        <v>756</v>
      </c>
      <c r="AI116" s="4" t="s">
        <v>572</v>
      </c>
    </row>
    <row r="117" spans="1:35" ht="180">
      <c r="A117" s="4" t="s">
        <v>528</v>
      </c>
      <c r="B117" s="4" t="s">
        <v>192</v>
      </c>
      <c r="C117" s="4" t="s">
        <v>736</v>
      </c>
      <c r="D117" s="4" t="s">
        <v>741</v>
      </c>
      <c r="E117" s="4" t="s">
        <v>43</v>
      </c>
      <c r="F117" s="11" t="s">
        <v>57</v>
      </c>
      <c r="G117" s="4" t="s">
        <v>221</v>
      </c>
      <c r="H117" s="4" t="s">
        <v>43</v>
      </c>
      <c r="I117" s="4" t="s">
        <v>43</v>
      </c>
      <c r="J117" s="4" t="s">
        <v>43</v>
      </c>
      <c r="K117" s="4" t="s">
        <v>43</v>
      </c>
      <c r="L117" s="6" t="s">
        <v>43</v>
      </c>
      <c r="M117" s="4" t="s">
        <v>43</v>
      </c>
      <c r="N117" s="4" t="s">
        <v>714</v>
      </c>
      <c r="O117" s="4" t="s">
        <v>713</v>
      </c>
      <c r="P117" s="18" t="s">
        <v>43</v>
      </c>
      <c r="Q117" s="8" t="s">
        <v>43</v>
      </c>
      <c r="R117" s="4" t="s">
        <v>43</v>
      </c>
      <c r="S117" s="8" t="s">
        <v>43</v>
      </c>
      <c r="T117" s="4" t="s">
        <v>43</v>
      </c>
      <c r="U117" s="6" t="s">
        <v>43</v>
      </c>
      <c r="V117" s="9" t="s">
        <v>43</v>
      </c>
      <c r="W117" s="6" t="str">
        <f>IF(U117="-","-",IF(V117="-",'FGV_INCC-M'!$C$411*U117,VLOOKUP(V117,'FGV_INCC-M'!$A$78:$C$419,3,FALSE)*U117))</f>
        <v>-</v>
      </c>
      <c r="X117" s="4" t="s">
        <v>737</v>
      </c>
      <c r="Y117" s="4" t="s">
        <v>710</v>
      </c>
      <c r="Z117" s="4" t="s">
        <v>715</v>
      </c>
      <c r="AA117" s="4" t="s">
        <v>198</v>
      </c>
      <c r="AB117" s="11" t="s">
        <v>201</v>
      </c>
      <c r="AC117" s="4" t="s">
        <v>43</v>
      </c>
      <c r="AD117" s="4" t="s">
        <v>43</v>
      </c>
      <c r="AE117" s="4" t="s">
        <v>43</v>
      </c>
      <c r="AF117" s="4" t="s">
        <v>585</v>
      </c>
      <c r="AG117" s="4" t="s">
        <v>43</v>
      </c>
      <c r="AH117" s="12" t="s">
        <v>756</v>
      </c>
      <c r="AI117" s="4" t="s">
        <v>57</v>
      </c>
    </row>
    <row r="118" spans="1:35" ht="120">
      <c r="A118" s="4" t="s">
        <v>524</v>
      </c>
      <c r="B118" s="4" t="s">
        <v>192</v>
      </c>
      <c r="C118" s="4" t="s">
        <v>729</v>
      </c>
      <c r="D118" s="4" t="s">
        <v>745</v>
      </c>
      <c r="E118" s="4" t="s">
        <v>43</v>
      </c>
      <c r="F118" s="11" t="s">
        <v>57</v>
      </c>
      <c r="G118" s="4" t="s">
        <v>220</v>
      </c>
      <c r="H118" s="4" t="s">
        <v>57</v>
      </c>
      <c r="I118" s="4" t="s">
        <v>43</v>
      </c>
      <c r="J118" s="4" t="s">
        <v>43</v>
      </c>
      <c r="K118" s="4">
        <v>5000</v>
      </c>
      <c r="L118" s="6" t="s">
        <v>43</v>
      </c>
      <c r="M118" s="4" t="s">
        <v>43</v>
      </c>
      <c r="N118" s="4" t="s">
        <v>58</v>
      </c>
      <c r="O118" s="4" t="s">
        <v>166</v>
      </c>
      <c r="P118" s="18" t="s">
        <v>43</v>
      </c>
      <c r="Q118" s="8" t="s">
        <v>43</v>
      </c>
      <c r="R118" s="4" t="s">
        <v>43</v>
      </c>
      <c r="S118" s="8" t="s">
        <v>43</v>
      </c>
      <c r="T118" s="4" t="s">
        <v>43</v>
      </c>
      <c r="U118" s="6">
        <v>551.86</v>
      </c>
      <c r="V118" s="9">
        <v>44166</v>
      </c>
      <c r="W118" s="6">
        <f>IF(U118="-","-",IF(V118="-",'FGV_INCC-M'!$C$411*U118,VLOOKUP(V118,'FGV_INCC-M'!$A$78:$C$419,3,FALSE)*U118))</f>
        <v>692.06552345306602</v>
      </c>
      <c r="X118" s="4" t="s">
        <v>738</v>
      </c>
      <c r="Y118" s="4" t="s">
        <v>751</v>
      </c>
      <c r="Z118" s="4" t="s">
        <v>213</v>
      </c>
      <c r="AA118" s="4" t="s">
        <v>754</v>
      </c>
      <c r="AB118" s="11" t="s">
        <v>753</v>
      </c>
      <c r="AC118" s="4" t="s">
        <v>227</v>
      </c>
      <c r="AD118" s="4" t="s">
        <v>43</v>
      </c>
      <c r="AE118" s="4" t="s">
        <v>230</v>
      </c>
      <c r="AF118" s="4" t="s">
        <v>585</v>
      </c>
      <c r="AG118" s="4" t="s">
        <v>43</v>
      </c>
      <c r="AH118" s="12" t="s">
        <v>706</v>
      </c>
      <c r="AI118" s="11" t="s">
        <v>225</v>
      </c>
    </row>
    <row r="119" spans="1:35" ht="60">
      <c r="A119" s="4" t="s">
        <v>465</v>
      </c>
      <c r="B119" s="4" t="s">
        <v>192</v>
      </c>
      <c r="C119" s="4" t="s">
        <v>56</v>
      </c>
      <c r="D119" s="4" t="s">
        <v>744</v>
      </c>
      <c r="E119" s="4" t="s">
        <v>43</v>
      </c>
      <c r="F119" s="11" t="s">
        <v>57</v>
      </c>
      <c r="G119" s="4" t="s">
        <v>220</v>
      </c>
      <c r="H119" s="4" t="s">
        <v>57</v>
      </c>
      <c r="I119" s="19" t="s">
        <v>43</v>
      </c>
      <c r="J119" s="19" t="s">
        <v>43</v>
      </c>
      <c r="K119" s="4">
        <v>5000</v>
      </c>
      <c r="L119" s="6" t="s">
        <v>43</v>
      </c>
      <c r="M119" s="4" t="s">
        <v>43</v>
      </c>
      <c r="N119" s="4" t="s">
        <v>58</v>
      </c>
      <c r="O119" s="4" t="s">
        <v>166</v>
      </c>
      <c r="P119" s="18" t="s">
        <v>43</v>
      </c>
      <c r="Q119" s="8" t="s">
        <v>43</v>
      </c>
      <c r="R119" s="4" t="s">
        <v>43</v>
      </c>
      <c r="S119" s="8" t="s">
        <v>43</v>
      </c>
      <c r="T119" s="4" t="s">
        <v>43</v>
      </c>
      <c r="U119" s="6">
        <v>551.86</v>
      </c>
      <c r="V119" s="9">
        <v>44166</v>
      </c>
      <c r="W119" s="6">
        <f>IF(U119="-","-",IF(V119="-",'FGV_INCC-M'!$C$411*U119,VLOOKUP(V119,'FGV_INCC-M'!$A$78:$C$419,3,FALSE)*U119))</f>
        <v>692.06552345306602</v>
      </c>
      <c r="X119" s="4" t="s">
        <v>43</v>
      </c>
      <c r="Y119" s="4" t="s">
        <v>42</v>
      </c>
      <c r="Z119" s="4" t="s">
        <v>717</v>
      </c>
      <c r="AA119" s="4" t="s">
        <v>716</v>
      </c>
      <c r="AB119" s="11" t="s">
        <v>226</v>
      </c>
      <c r="AC119" s="4" t="s">
        <v>227</v>
      </c>
      <c r="AD119" s="4" t="s">
        <v>43</v>
      </c>
      <c r="AE119" s="4" t="s">
        <v>230</v>
      </c>
      <c r="AF119" s="4" t="s">
        <v>567</v>
      </c>
      <c r="AG119" s="4" t="s">
        <v>703</v>
      </c>
      <c r="AH119" s="12" t="s">
        <v>706</v>
      </c>
      <c r="AI119" s="4" t="s">
        <v>225</v>
      </c>
    </row>
    <row r="120" spans="1:35" ht="120">
      <c r="A120" s="4" t="s">
        <v>466</v>
      </c>
      <c r="B120" s="4" t="s">
        <v>192</v>
      </c>
      <c r="C120" s="4" t="s">
        <v>733</v>
      </c>
      <c r="D120" s="4" t="s">
        <v>743</v>
      </c>
      <c r="E120" s="4" t="s">
        <v>43</v>
      </c>
      <c r="F120" s="4" t="s">
        <v>57</v>
      </c>
      <c r="G120" s="4" t="s">
        <v>220</v>
      </c>
      <c r="H120" s="4" t="s">
        <v>57</v>
      </c>
      <c r="I120" s="4" t="s">
        <v>43</v>
      </c>
      <c r="J120" s="4" t="s">
        <v>43</v>
      </c>
      <c r="K120" s="4">
        <v>9000</v>
      </c>
      <c r="L120" s="6" t="s">
        <v>43</v>
      </c>
      <c r="M120" s="4">
        <v>17.5</v>
      </c>
      <c r="N120" s="4" t="s">
        <v>167</v>
      </c>
      <c r="O120" s="4" t="s">
        <v>85</v>
      </c>
      <c r="P120" s="18" t="s">
        <v>43</v>
      </c>
      <c r="Q120" s="8" t="s">
        <v>43</v>
      </c>
      <c r="R120" s="4" t="s">
        <v>43</v>
      </c>
      <c r="S120" s="8" t="s">
        <v>43</v>
      </c>
      <c r="T120" s="4" t="s">
        <v>43</v>
      </c>
      <c r="U120" s="6" t="s">
        <v>43</v>
      </c>
      <c r="V120" s="9" t="s">
        <v>43</v>
      </c>
      <c r="W120" s="6" t="str">
        <f>IF(U120="-","-",IF(V120="-",'FGV_INCC-M'!$C$411*U120,VLOOKUP(V120,'FGV_INCC-M'!$A$78:$C$419,3,FALSE)*U120))</f>
        <v>-</v>
      </c>
      <c r="X120" s="4" t="s">
        <v>739</v>
      </c>
      <c r="Y120" s="4" t="s">
        <v>710</v>
      </c>
      <c r="Z120" s="4" t="s">
        <v>212</v>
      </c>
      <c r="AA120" s="4" t="s">
        <v>198</v>
      </c>
      <c r="AB120" s="11" t="s">
        <v>201</v>
      </c>
      <c r="AC120" s="4" t="s">
        <v>43</v>
      </c>
      <c r="AD120" s="4" t="s">
        <v>43</v>
      </c>
      <c r="AE120" s="4" t="s">
        <v>43</v>
      </c>
      <c r="AF120" s="4" t="s">
        <v>585</v>
      </c>
      <c r="AG120" s="4" t="s">
        <v>43</v>
      </c>
      <c r="AH120" s="12" t="s">
        <v>706</v>
      </c>
      <c r="AI120" s="4" t="s">
        <v>225</v>
      </c>
    </row>
    <row r="121" spans="1:35" ht="120">
      <c r="A121" s="4" t="s">
        <v>467</v>
      </c>
      <c r="B121" s="4" t="s">
        <v>192</v>
      </c>
      <c r="C121" s="4" t="s">
        <v>732</v>
      </c>
      <c r="D121" s="4" t="s">
        <v>742</v>
      </c>
      <c r="E121" s="4" t="s">
        <v>43</v>
      </c>
      <c r="F121" s="4" t="s">
        <v>57</v>
      </c>
      <c r="G121" s="4" t="s">
        <v>220</v>
      </c>
      <c r="H121" s="4" t="s">
        <v>701</v>
      </c>
      <c r="I121" s="4" t="s">
        <v>43</v>
      </c>
      <c r="J121" s="4" t="s">
        <v>43</v>
      </c>
      <c r="K121" s="4">
        <v>2500</v>
      </c>
      <c r="L121" s="6" t="s">
        <v>43</v>
      </c>
      <c r="M121" s="4">
        <v>19</v>
      </c>
      <c r="N121" s="4" t="s">
        <v>167</v>
      </c>
      <c r="O121" s="4" t="s">
        <v>63</v>
      </c>
      <c r="P121" s="18" t="s">
        <v>43</v>
      </c>
      <c r="Q121" s="8" t="s">
        <v>43</v>
      </c>
      <c r="R121" s="4" t="s">
        <v>43</v>
      </c>
      <c r="S121" s="8" t="s">
        <v>43</v>
      </c>
      <c r="T121" s="4" t="s">
        <v>43</v>
      </c>
      <c r="U121" s="6" t="s">
        <v>43</v>
      </c>
      <c r="V121" s="9" t="s">
        <v>43</v>
      </c>
      <c r="W121" s="6" t="str">
        <f>IF(U121="-","-",IF(V121="-",'FGV_INCC-M'!$C$411*U121,VLOOKUP(V121,'FGV_INCC-M'!$A$78:$C$419,3,FALSE)*U121))</f>
        <v>-</v>
      </c>
      <c r="X121" s="4" t="s">
        <v>739</v>
      </c>
      <c r="Y121" s="4" t="s">
        <v>710</v>
      </c>
      <c r="Z121" s="4" t="s">
        <v>212</v>
      </c>
      <c r="AA121" s="4" t="s">
        <v>198</v>
      </c>
      <c r="AB121" s="11" t="s">
        <v>201</v>
      </c>
      <c r="AC121" s="4" t="s">
        <v>43</v>
      </c>
      <c r="AD121" s="4" t="s">
        <v>43</v>
      </c>
      <c r="AE121" s="4" t="s">
        <v>43</v>
      </c>
      <c r="AF121" s="4" t="s">
        <v>585</v>
      </c>
      <c r="AG121" s="4" t="s">
        <v>43</v>
      </c>
      <c r="AH121" s="12" t="s">
        <v>706</v>
      </c>
      <c r="AI121" s="4" t="s">
        <v>225</v>
      </c>
    </row>
    <row r="122" spans="1:35" ht="48">
      <c r="A122" s="4" t="s">
        <v>525</v>
      </c>
      <c r="B122" s="4" t="s">
        <v>192</v>
      </c>
      <c r="C122" s="4" t="s">
        <v>730</v>
      </c>
      <c r="D122" s="4" t="s">
        <v>214</v>
      </c>
      <c r="E122" s="4" t="s">
        <v>43</v>
      </c>
      <c r="F122" s="11" t="s">
        <v>225</v>
      </c>
      <c r="G122" s="4" t="s">
        <v>220</v>
      </c>
      <c r="H122" s="4" t="s">
        <v>83</v>
      </c>
      <c r="I122" s="4" t="s">
        <v>43</v>
      </c>
      <c r="J122" s="4" t="s">
        <v>43</v>
      </c>
      <c r="K122" s="4" t="s">
        <v>43</v>
      </c>
      <c r="L122" s="6" t="s">
        <v>43</v>
      </c>
      <c r="M122" s="4" t="s">
        <v>43</v>
      </c>
      <c r="N122" s="4" t="s">
        <v>58</v>
      </c>
      <c r="O122" s="4" t="s">
        <v>166</v>
      </c>
      <c r="P122" s="18" t="s">
        <v>43</v>
      </c>
      <c r="Q122" s="8" t="s">
        <v>43</v>
      </c>
      <c r="R122" s="4" t="s">
        <v>43</v>
      </c>
      <c r="S122" s="8" t="s">
        <v>43</v>
      </c>
      <c r="T122" s="4" t="s">
        <v>43</v>
      </c>
      <c r="U122" s="6" t="s">
        <v>43</v>
      </c>
      <c r="V122" s="9" t="s">
        <v>43</v>
      </c>
      <c r="W122" s="6" t="str">
        <f>IF(U122="-","-",IF(V122="-",'FGV_INCC-M'!$C$411*U122,VLOOKUP(V122,'FGV_INCC-M'!$A$78:$C$419,3,FALSE)*U122))</f>
        <v>-</v>
      </c>
      <c r="X122" s="4" t="s">
        <v>738</v>
      </c>
      <c r="Y122" s="4" t="s">
        <v>710</v>
      </c>
      <c r="Z122" s="4" t="s">
        <v>213</v>
      </c>
      <c r="AA122" s="4" t="s">
        <v>198</v>
      </c>
      <c r="AB122" s="11" t="s">
        <v>201</v>
      </c>
      <c r="AC122" s="4" t="s">
        <v>43</v>
      </c>
      <c r="AD122" s="4" t="s">
        <v>43</v>
      </c>
      <c r="AE122" s="4" t="s">
        <v>43</v>
      </c>
      <c r="AF122" s="4" t="s">
        <v>585</v>
      </c>
      <c r="AG122" s="4" t="s">
        <v>43</v>
      </c>
      <c r="AH122" s="12" t="s">
        <v>706</v>
      </c>
      <c r="AI122" s="11" t="s">
        <v>225</v>
      </c>
    </row>
    <row r="123" spans="1:35" ht="120">
      <c r="A123" s="4" t="s">
        <v>464</v>
      </c>
      <c r="B123" s="4" t="s">
        <v>192</v>
      </c>
      <c r="C123" s="4" t="s">
        <v>731</v>
      </c>
      <c r="D123" s="4" t="s">
        <v>708</v>
      </c>
      <c r="E123" s="4" t="s">
        <v>43</v>
      </c>
      <c r="F123" s="4" t="s">
        <v>225</v>
      </c>
      <c r="G123" s="4" t="s">
        <v>220</v>
      </c>
      <c r="H123" s="4" t="s">
        <v>225</v>
      </c>
      <c r="I123" s="4" t="s">
        <v>43</v>
      </c>
      <c r="J123" s="4" t="s">
        <v>43</v>
      </c>
      <c r="K123" s="20">
        <v>3200</v>
      </c>
      <c r="L123" s="6" t="s">
        <v>43</v>
      </c>
      <c r="M123" s="4">
        <v>29</v>
      </c>
      <c r="N123" s="4" t="s">
        <v>167</v>
      </c>
      <c r="O123" s="4" t="s">
        <v>85</v>
      </c>
      <c r="P123" s="18" t="s">
        <v>43</v>
      </c>
      <c r="Q123" s="8" t="s">
        <v>43</v>
      </c>
      <c r="R123" s="4" t="s">
        <v>43</v>
      </c>
      <c r="S123" s="8" t="s">
        <v>43</v>
      </c>
      <c r="T123" s="4" t="s">
        <v>43</v>
      </c>
      <c r="U123" s="6" t="s">
        <v>43</v>
      </c>
      <c r="V123" s="9" t="s">
        <v>43</v>
      </c>
      <c r="W123" s="6" t="str">
        <f>IF(U123="-","-",IF(V123="-",'FGV_INCC-M'!$C$411*U123,VLOOKUP(V123,'FGV_INCC-M'!$A$78:$C$419,3,FALSE)*U123))</f>
        <v>-</v>
      </c>
      <c r="X123" s="4" t="s">
        <v>739</v>
      </c>
      <c r="Y123" s="4" t="s">
        <v>710</v>
      </c>
      <c r="Z123" s="4" t="s">
        <v>212</v>
      </c>
      <c r="AA123" s="4" t="s">
        <v>198</v>
      </c>
      <c r="AB123" s="11" t="s">
        <v>201</v>
      </c>
      <c r="AC123" s="4" t="s">
        <v>43</v>
      </c>
      <c r="AD123" s="4" t="s">
        <v>43</v>
      </c>
      <c r="AE123" s="4" t="s">
        <v>43</v>
      </c>
      <c r="AF123" s="4" t="s">
        <v>585</v>
      </c>
      <c r="AG123" s="4" t="s">
        <v>43</v>
      </c>
      <c r="AH123" s="12" t="s">
        <v>706</v>
      </c>
      <c r="AI123" s="4" t="s">
        <v>225</v>
      </c>
    </row>
    <row r="124" spans="1:35" ht="48">
      <c r="A124" s="4" t="s">
        <v>517</v>
      </c>
      <c r="B124" s="4" t="s">
        <v>192</v>
      </c>
      <c r="C124" s="4" t="s">
        <v>727</v>
      </c>
      <c r="D124" s="4" t="s">
        <v>671</v>
      </c>
      <c r="E124" s="4" t="s">
        <v>43</v>
      </c>
      <c r="F124" s="11" t="s">
        <v>8</v>
      </c>
      <c r="G124" s="4" t="s">
        <v>220</v>
      </c>
      <c r="H124" s="4" t="s">
        <v>83</v>
      </c>
      <c r="I124" s="4" t="s">
        <v>43</v>
      </c>
      <c r="J124" s="4" t="s">
        <v>43</v>
      </c>
      <c r="K124" s="4" t="s">
        <v>43</v>
      </c>
      <c r="L124" s="6" t="s">
        <v>43</v>
      </c>
      <c r="M124" s="4" t="s">
        <v>43</v>
      </c>
      <c r="N124" s="4" t="s">
        <v>58</v>
      </c>
      <c r="O124" s="4" t="s">
        <v>166</v>
      </c>
      <c r="P124" s="18" t="s">
        <v>43</v>
      </c>
      <c r="Q124" s="8" t="s">
        <v>43</v>
      </c>
      <c r="R124" s="4" t="s">
        <v>43</v>
      </c>
      <c r="S124" s="8" t="s">
        <v>43</v>
      </c>
      <c r="T124" s="4" t="s">
        <v>43</v>
      </c>
      <c r="U124" s="6" t="s">
        <v>43</v>
      </c>
      <c r="V124" s="9" t="s">
        <v>43</v>
      </c>
      <c r="W124" s="6" t="str">
        <f>IF(U124="-","-",IF(V124="-",'FGV_INCC-M'!$C$411*U124,VLOOKUP(V124,'FGV_INCC-M'!$A$78:$C$419,3,FALSE)*U124))</f>
        <v>-</v>
      </c>
      <c r="X124" s="4" t="s">
        <v>738</v>
      </c>
      <c r="Y124" s="4" t="s">
        <v>710</v>
      </c>
      <c r="Z124" s="4" t="s">
        <v>213</v>
      </c>
      <c r="AA124" s="4" t="s">
        <v>198</v>
      </c>
      <c r="AB124" s="11" t="s">
        <v>201</v>
      </c>
      <c r="AC124" s="4" t="s">
        <v>43</v>
      </c>
      <c r="AD124" s="4" t="s">
        <v>43</v>
      </c>
      <c r="AE124" s="4" t="s">
        <v>43</v>
      </c>
      <c r="AF124" s="4" t="s">
        <v>585</v>
      </c>
      <c r="AG124" s="4" t="s">
        <v>43</v>
      </c>
      <c r="AH124" s="12" t="s">
        <v>706</v>
      </c>
      <c r="AI124" s="4" t="s">
        <v>797</v>
      </c>
    </row>
    <row r="125" spans="1:35" ht="36">
      <c r="A125" s="4" t="s">
        <v>518</v>
      </c>
      <c r="B125" s="4" t="s">
        <v>192</v>
      </c>
      <c r="C125" s="11" t="s">
        <v>176</v>
      </c>
      <c r="D125" s="11" t="s">
        <v>176</v>
      </c>
      <c r="E125" s="4" t="s">
        <v>43</v>
      </c>
      <c r="F125" s="4" t="s">
        <v>8</v>
      </c>
      <c r="G125" s="12" t="s">
        <v>405</v>
      </c>
      <c r="H125" s="5" t="s">
        <v>43</v>
      </c>
      <c r="I125" s="5" t="s">
        <v>43</v>
      </c>
      <c r="J125" s="5" t="s">
        <v>43</v>
      </c>
      <c r="K125" s="4" t="s">
        <v>43</v>
      </c>
      <c r="L125" s="6" t="s">
        <v>43</v>
      </c>
      <c r="M125" s="4" t="s">
        <v>43</v>
      </c>
      <c r="N125" s="11" t="s">
        <v>58</v>
      </c>
      <c r="O125" s="11" t="s">
        <v>439</v>
      </c>
      <c r="P125" s="7">
        <v>0.2</v>
      </c>
      <c r="Q125" s="13">
        <v>41673</v>
      </c>
      <c r="R125" s="14">
        <v>2014</v>
      </c>
      <c r="S125" s="13" t="s">
        <v>43</v>
      </c>
      <c r="T125" s="4" t="s">
        <v>43</v>
      </c>
      <c r="U125" s="15">
        <v>10</v>
      </c>
      <c r="V125" s="9" t="s">
        <v>43</v>
      </c>
      <c r="W125" s="6">
        <f>IF(U125="-","-",IF(V125="-",'FGV_INCC-M'!$C$411*U125,VLOOKUP(V125,'FGV_INCC-M'!$A$78:$C$419,3,FALSE)*U125))</f>
        <v>10.25890564554099</v>
      </c>
      <c r="X125" s="10" t="s">
        <v>243</v>
      </c>
      <c r="Y125" s="4" t="s">
        <v>247</v>
      </c>
      <c r="Z125" s="4" t="s">
        <v>43</v>
      </c>
      <c r="AA125" s="11" t="s">
        <v>243</v>
      </c>
      <c r="AB125" s="11" t="s">
        <v>271</v>
      </c>
      <c r="AC125" s="4" t="s">
        <v>43</v>
      </c>
      <c r="AD125" s="4" t="s">
        <v>43</v>
      </c>
      <c r="AE125" s="4" t="s">
        <v>43</v>
      </c>
      <c r="AF125" s="4" t="s">
        <v>567</v>
      </c>
      <c r="AG125" s="4" t="s">
        <v>713</v>
      </c>
      <c r="AH125" s="12" t="s">
        <v>761</v>
      </c>
      <c r="AI125" s="4" t="s">
        <v>569</v>
      </c>
    </row>
    <row r="126" spans="1:35" ht="60">
      <c r="A126" s="4" t="s">
        <v>519</v>
      </c>
      <c r="B126" s="4" t="s">
        <v>192</v>
      </c>
      <c r="C126" s="4" t="s">
        <v>397</v>
      </c>
      <c r="D126" s="4" t="s">
        <v>178</v>
      </c>
      <c r="E126" s="4" t="s">
        <v>43</v>
      </c>
      <c r="F126" s="4" t="s">
        <v>19</v>
      </c>
      <c r="G126" s="4" t="s">
        <v>358</v>
      </c>
      <c r="H126" s="4" t="s">
        <v>43</v>
      </c>
      <c r="I126" s="5" t="s">
        <v>43</v>
      </c>
      <c r="J126" s="5" t="s">
        <v>43</v>
      </c>
      <c r="K126" s="4" t="s">
        <v>43</v>
      </c>
      <c r="L126" s="6" t="s">
        <v>43</v>
      </c>
      <c r="M126" s="4" t="s">
        <v>43</v>
      </c>
      <c r="N126" s="4" t="s">
        <v>58</v>
      </c>
      <c r="O126" s="4" t="s">
        <v>52</v>
      </c>
      <c r="P126" s="7" t="s">
        <v>43</v>
      </c>
      <c r="Q126" s="8">
        <v>44266</v>
      </c>
      <c r="R126" s="4">
        <v>2021</v>
      </c>
      <c r="S126" s="8" t="s">
        <v>43</v>
      </c>
      <c r="T126" s="4">
        <v>2022</v>
      </c>
      <c r="U126" s="6">
        <v>0.48499999999999999</v>
      </c>
      <c r="V126" s="9">
        <v>44256</v>
      </c>
      <c r="W126" s="6">
        <f>IF(U126="-","-",IF(V126="-",'FGV_INCC-M'!$C$411*U126,VLOOKUP(V126,'FGV_INCC-M'!$A$78:$C$419,3,FALSE)*U126))</f>
        <v>0.58458611348731115</v>
      </c>
      <c r="X126" s="10" t="s">
        <v>41</v>
      </c>
      <c r="Y126" s="4" t="s">
        <v>41</v>
      </c>
      <c r="Z126" s="4" t="s">
        <v>179</v>
      </c>
      <c r="AA126" s="11" t="s">
        <v>41</v>
      </c>
      <c r="AB126" s="11" t="s">
        <v>427</v>
      </c>
      <c r="AC126" s="4" t="s">
        <v>43</v>
      </c>
      <c r="AD126" s="4" t="s">
        <v>43</v>
      </c>
      <c r="AE126" s="4" t="s">
        <v>43</v>
      </c>
      <c r="AF126" s="4" t="s">
        <v>567</v>
      </c>
      <c r="AG126" s="4" t="s">
        <v>763</v>
      </c>
      <c r="AH126" s="12" t="s">
        <v>760</v>
      </c>
      <c r="AI126" s="4" t="s">
        <v>569</v>
      </c>
    </row>
    <row r="127" spans="1:35" ht="36">
      <c r="A127" s="4" t="s">
        <v>520</v>
      </c>
      <c r="B127" s="4" t="s">
        <v>192</v>
      </c>
      <c r="C127" s="11" t="s">
        <v>177</v>
      </c>
      <c r="D127" s="11" t="s">
        <v>177</v>
      </c>
      <c r="E127" s="4" t="s">
        <v>43</v>
      </c>
      <c r="F127" s="4" t="s">
        <v>19</v>
      </c>
      <c r="G127" s="12" t="s">
        <v>405</v>
      </c>
      <c r="H127" s="5" t="s">
        <v>43</v>
      </c>
      <c r="I127" s="5" t="s">
        <v>43</v>
      </c>
      <c r="J127" s="5" t="s">
        <v>43</v>
      </c>
      <c r="K127" s="4" t="s">
        <v>43</v>
      </c>
      <c r="L127" s="4" t="s">
        <v>43</v>
      </c>
      <c r="M127" s="4" t="s">
        <v>43</v>
      </c>
      <c r="N127" s="11" t="s">
        <v>58</v>
      </c>
      <c r="O127" s="11" t="s">
        <v>439</v>
      </c>
      <c r="P127" s="7">
        <v>0.1</v>
      </c>
      <c r="Q127" s="13">
        <v>41673</v>
      </c>
      <c r="R127" s="14">
        <v>2014</v>
      </c>
      <c r="S127" s="13" t="s">
        <v>43</v>
      </c>
      <c r="T127" s="4" t="s">
        <v>43</v>
      </c>
      <c r="U127" s="15">
        <v>13.28</v>
      </c>
      <c r="V127" s="9" t="s">
        <v>43</v>
      </c>
      <c r="W127" s="6">
        <f>IF(U127="-","-",IF(V127="-",'FGV_INCC-M'!$C$411*U127,VLOOKUP(V127,'FGV_INCC-M'!$A$78:$C$419,3,FALSE)*U127))</f>
        <v>13.623826697278433</v>
      </c>
      <c r="X127" s="10" t="s">
        <v>243</v>
      </c>
      <c r="Y127" s="4" t="s">
        <v>247</v>
      </c>
      <c r="Z127" s="4" t="s">
        <v>43</v>
      </c>
      <c r="AA127" s="11" t="s">
        <v>243</v>
      </c>
      <c r="AB127" s="11" t="s">
        <v>270</v>
      </c>
      <c r="AC127" s="4" t="s">
        <v>43</v>
      </c>
      <c r="AD127" s="4" t="s">
        <v>43</v>
      </c>
      <c r="AE127" s="4" t="s">
        <v>43</v>
      </c>
      <c r="AF127" s="4" t="s">
        <v>567</v>
      </c>
      <c r="AG127" s="4" t="s">
        <v>713</v>
      </c>
      <c r="AH127" s="12" t="s">
        <v>761</v>
      </c>
      <c r="AI127" s="4" t="s">
        <v>569</v>
      </c>
    </row>
    <row r="128" spans="1:35" ht="60">
      <c r="A128" s="4" t="s">
        <v>521</v>
      </c>
      <c r="B128" s="4" t="s">
        <v>192</v>
      </c>
      <c r="C128" s="4" t="s">
        <v>360</v>
      </c>
      <c r="D128" s="4" t="s">
        <v>180</v>
      </c>
      <c r="E128" s="4" t="s">
        <v>43</v>
      </c>
      <c r="F128" s="4" t="s">
        <v>20</v>
      </c>
      <c r="G128" s="12" t="s">
        <v>222</v>
      </c>
      <c r="H128" s="5" t="s">
        <v>43</v>
      </c>
      <c r="I128" s="5" t="s">
        <v>43</v>
      </c>
      <c r="J128" s="5" t="s">
        <v>43</v>
      </c>
      <c r="K128" s="4" t="s">
        <v>43</v>
      </c>
      <c r="L128" s="6" t="s">
        <v>43</v>
      </c>
      <c r="M128" s="4" t="s">
        <v>43</v>
      </c>
      <c r="N128" s="4" t="s">
        <v>325</v>
      </c>
      <c r="O128" s="4" t="s">
        <v>63</v>
      </c>
      <c r="P128" s="7" t="s">
        <v>43</v>
      </c>
      <c r="Q128" s="8">
        <v>44631</v>
      </c>
      <c r="R128" s="4">
        <v>2022</v>
      </c>
      <c r="S128" s="8" t="s">
        <v>43</v>
      </c>
      <c r="T128" s="4" t="s">
        <v>43</v>
      </c>
      <c r="U128" s="6" t="s">
        <v>43</v>
      </c>
      <c r="V128" s="9" t="s">
        <v>43</v>
      </c>
      <c r="W128" s="6" t="str">
        <f>IF(U128="-","-",IF(V128="-",'FGV_INCC-M'!$C$411*U128,VLOOKUP(V128,'FGV_INCC-M'!$A$78:$C$419,3,FALSE)*U128))</f>
        <v>-</v>
      </c>
      <c r="X128" s="10" t="s">
        <v>43</v>
      </c>
      <c r="Y128" s="4" t="s">
        <v>41</v>
      </c>
      <c r="Z128" s="4" t="s">
        <v>181</v>
      </c>
      <c r="AA128" s="11" t="s">
        <v>41</v>
      </c>
      <c r="AB128" s="11" t="s">
        <v>182</v>
      </c>
      <c r="AC128" s="4" t="s">
        <v>43</v>
      </c>
      <c r="AD128" s="4" t="s">
        <v>43</v>
      </c>
      <c r="AE128" s="4" t="s">
        <v>43</v>
      </c>
      <c r="AF128" s="4" t="s">
        <v>567</v>
      </c>
      <c r="AG128" s="4" t="s">
        <v>757</v>
      </c>
      <c r="AH128" s="12" t="s">
        <v>760</v>
      </c>
      <c r="AI128" s="4" t="s">
        <v>700</v>
      </c>
    </row>
    <row r="129" spans="1:35" ht="24">
      <c r="A129" s="4" t="s">
        <v>522</v>
      </c>
      <c r="B129" s="4" t="s">
        <v>192</v>
      </c>
      <c r="C129" s="11" t="s">
        <v>791</v>
      </c>
      <c r="D129" s="11" t="s">
        <v>183</v>
      </c>
      <c r="E129" s="4" t="s">
        <v>43</v>
      </c>
      <c r="F129" s="11" t="s">
        <v>9</v>
      </c>
      <c r="G129" s="4" t="s">
        <v>307</v>
      </c>
      <c r="H129" s="4" t="s">
        <v>43</v>
      </c>
      <c r="I129" s="5" t="s">
        <v>43</v>
      </c>
      <c r="J129" s="5" t="s">
        <v>43</v>
      </c>
      <c r="K129" s="4" t="s">
        <v>43</v>
      </c>
      <c r="L129" s="4" t="s">
        <v>43</v>
      </c>
      <c r="M129" s="4" t="s">
        <v>43</v>
      </c>
      <c r="N129" s="11" t="s">
        <v>58</v>
      </c>
      <c r="O129" s="11" t="s">
        <v>439</v>
      </c>
      <c r="P129" s="7">
        <v>0.04</v>
      </c>
      <c r="Q129" s="13">
        <v>43973</v>
      </c>
      <c r="R129" s="14">
        <v>2020</v>
      </c>
      <c r="S129" s="13" t="s">
        <v>43</v>
      </c>
      <c r="T129" s="4" t="s">
        <v>43</v>
      </c>
      <c r="U129" s="15">
        <v>41.921999999999997</v>
      </c>
      <c r="V129" s="9" t="s">
        <v>43</v>
      </c>
      <c r="W129" s="6">
        <f>IF(U129="-","-",IF(V129="-",'FGV_INCC-M'!$C$411*U129,VLOOKUP(V129,'FGV_INCC-M'!$A$78:$C$419,3,FALSE)*U129))</f>
        <v>43.007384247236935</v>
      </c>
      <c r="X129" s="10" t="s">
        <v>243</v>
      </c>
      <c r="Y129" s="4" t="s">
        <v>247</v>
      </c>
      <c r="Z129" s="11" t="s">
        <v>243</v>
      </c>
      <c r="AA129" s="11" t="s">
        <v>243</v>
      </c>
      <c r="AB129" s="11" t="s">
        <v>291</v>
      </c>
      <c r="AC129" s="4" t="s">
        <v>43</v>
      </c>
      <c r="AD129" s="4" t="s">
        <v>43</v>
      </c>
      <c r="AE129" s="4" t="s">
        <v>43</v>
      </c>
      <c r="AF129" s="4" t="s">
        <v>585</v>
      </c>
      <c r="AG129" s="4" t="s">
        <v>43</v>
      </c>
      <c r="AH129" s="12" t="s">
        <v>756</v>
      </c>
      <c r="AI129" s="4" t="s">
        <v>700</v>
      </c>
    </row>
    <row r="130" spans="1:35" ht="24">
      <c r="A130" s="4" t="s">
        <v>538</v>
      </c>
      <c r="B130" s="4" t="s">
        <v>191</v>
      </c>
      <c r="C130" s="11" t="s">
        <v>792</v>
      </c>
      <c r="D130" s="11" t="s">
        <v>184</v>
      </c>
      <c r="E130" s="4" t="s">
        <v>43</v>
      </c>
      <c r="F130" s="4" t="s">
        <v>30</v>
      </c>
      <c r="G130" s="4" t="s">
        <v>307</v>
      </c>
      <c r="H130" s="4" t="s">
        <v>43</v>
      </c>
      <c r="I130" s="4" t="s">
        <v>43</v>
      </c>
      <c r="J130" s="4" t="s">
        <v>43</v>
      </c>
      <c r="K130" s="4" t="s">
        <v>43</v>
      </c>
      <c r="L130" s="4" t="s">
        <v>43</v>
      </c>
      <c r="M130" s="4" t="s">
        <v>43</v>
      </c>
      <c r="N130" s="11" t="s">
        <v>58</v>
      </c>
      <c r="O130" s="11" t="s">
        <v>439</v>
      </c>
      <c r="P130" s="7">
        <v>0.2</v>
      </c>
      <c r="Q130" s="13">
        <v>43153</v>
      </c>
      <c r="R130" s="14">
        <v>2018</v>
      </c>
      <c r="S130" s="13" t="s">
        <v>43</v>
      </c>
      <c r="T130" s="4" t="s">
        <v>43</v>
      </c>
      <c r="U130" s="15">
        <v>76.954738000000006</v>
      </c>
      <c r="V130" s="9" t="s">
        <v>43</v>
      </c>
      <c r="W130" s="6">
        <f>IF(U130="-","-",IF(V130="-",'FGV_INCC-M'!$C$411*U130,VLOOKUP(V130,'FGV_INCC-M'!$A$78:$C$419,3,FALSE)*U130))</f>
        <v>78.947139611932784</v>
      </c>
      <c r="X130" s="10" t="s">
        <v>243</v>
      </c>
      <c r="Y130" s="4" t="s">
        <v>247</v>
      </c>
      <c r="Z130" s="4" t="s">
        <v>43</v>
      </c>
      <c r="AA130" s="11" t="s">
        <v>243</v>
      </c>
      <c r="AB130" s="11" t="s">
        <v>309</v>
      </c>
      <c r="AC130" s="4" t="s">
        <v>43</v>
      </c>
      <c r="AD130" s="4" t="s">
        <v>43</v>
      </c>
      <c r="AE130" s="4" t="s">
        <v>43</v>
      </c>
      <c r="AF130" s="4" t="s">
        <v>585</v>
      </c>
      <c r="AG130" s="4" t="s">
        <v>43</v>
      </c>
      <c r="AH130" s="12" t="s">
        <v>756</v>
      </c>
      <c r="AI130" s="4" t="s">
        <v>571</v>
      </c>
    </row>
    <row r="131" spans="1:35" ht="72">
      <c r="A131" s="4" t="s">
        <v>539</v>
      </c>
      <c r="B131" s="4" t="s">
        <v>191</v>
      </c>
      <c r="C131" s="11" t="s">
        <v>361</v>
      </c>
      <c r="D131" s="11" t="s">
        <v>185</v>
      </c>
      <c r="E131" s="4" t="s">
        <v>43</v>
      </c>
      <c r="F131" s="4" t="s">
        <v>30</v>
      </c>
      <c r="G131" s="12" t="s">
        <v>222</v>
      </c>
      <c r="H131" s="4" t="s">
        <v>43</v>
      </c>
      <c r="I131" s="4" t="s">
        <v>43</v>
      </c>
      <c r="J131" s="4" t="s">
        <v>43</v>
      </c>
      <c r="K131" s="4" t="s">
        <v>43</v>
      </c>
      <c r="L131" s="4" t="s">
        <v>43</v>
      </c>
      <c r="M131" s="4" t="s">
        <v>43</v>
      </c>
      <c r="N131" s="11" t="s">
        <v>58</v>
      </c>
      <c r="O131" s="11" t="s">
        <v>52</v>
      </c>
      <c r="P131" s="7" t="s">
        <v>43</v>
      </c>
      <c r="Q131" s="13">
        <v>41920</v>
      </c>
      <c r="R131" s="14">
        <v>2014</v>
      </c>
      <c r="S131" s="13">
        <v>44985</v>
      </c>
      <c r="T131" s="17">
        <v>2023</v>
      </c>
      <c r="U131" s="15">
        <v>2.7392135</v>
      </c>
      <c r="V131" s="9" t="s">
        <v>43</v>
      </c>
      <c r="W131" s="6">
        <f>IF(U131="-","-",IF(V131="-",'FGV_INCC-M'!$C$411*U131,VLOOKUP(V131,'FGV_INCC-M'!$A$78:$C$419,3,FALSE)*U131))</f>
        <v>2.8101332839492095</v>
      </c>
      <c r="X131" s="10" t="s">
        <v>243</v>
      </c>
      <c r="Y131" s="4" t="s">
        <v>772</v>
      </c>
      <c r="Z131" s="4" t="s">
        <v>43</v>
      </c>
      <c r="AA131" s="11" t="s">
        <v>301</v>
      </c>
      <c r="AB131" s="11" t="s">
        <v>315</v>
      </c>
      <c r="AC131" s="4" t="s">
        <v>43</v>
      </c>
      <c r="AD131" s="4" t="s">
        <v>43</v>
      </c>
      <c r="AE131" s="4" t="s">
        <v>43</v>
      </c>
      <c r="AF131" s="4" t="s">
        <v>585</v>
      </c>
      <c r="AG131" s="4" t="s">
        <v>43</v>
      </c>
      <c r="AH131" s="12" t="s">
        <v>760</v>
      </c>
      <c r="AI131" s="4" t="s">
        <v>571</v>
      </c>
    </row>
    <row r="132" spans="1:35" ht="48">
      <c r="A132" s="4" t="s">
        <v>529</v>
      </c>
      <c r="B132" s="4" t="s">
        <v>192</v>
      </c>
      <c r="C132" s="4" t="s">
        <v>186</v>
      </c>
      <c r="D132" s="4" t="s">
        <v>187</v>
      </c>
      <c r="E132" s="4" t="s">
        <v>43</v>
      </c>
      <c r="F132" s="11" t="s">
        <v>10</v>
      </c>
      <c r="G132" s="4" t="s">
        <v>220</v>
      </c>
      <c r="H132" s="4" t="s">
        <v>43</v>
      </c>
      <c r="I132" s="4" t="s">
        <v>43</v>
      </c>
      <c r="J132" s="4" t="s">
        <v>43</v>
      </c>
      <c r="K132" s="4" t="s">
        <v>43</v>
      </c>
      <c r="L132" s="6" t="s">
        <v>43</v>
      </c>
      <c r="M132" s="4" t="s">
        <v>43</v>
      </c>
      <c r="N132" s="4" t="s">
        <v>58</v>
      </c>
      <c r="O132" s="4" t="s">
        <v>166</v>
      </c>
      <c r="P132" s="18">
        <v>0.96</v>
      </c>
      <c r="Q132" s="8" t="s">
        <v>43</v>
      </c>
      <c r="R132" s="4" t="s">
        <v>43</v>
      </c>
      <c r="S132" s="8" t="s">
        <v>43</v>
      </c>
      <c r="T132" s="4">
        <v>2020</v>
      </c>
      <c r="U132" s="6">
        <v>5.7</v>
      </c>
      <c r="V132" s="9">
        <v>41609</v>
      </c>
      <c r="W132" s="6">
        <f>IF(U132="-","-",IF(V132="-",'FGV_INCC-M'!$C$411*U132,VLOOKUP(V132,'FGV_INCC-M'!$A$78:$C$419,3,FALSE)*U132))</f>
        <v>10.646459085237177</v>
      </c>
      <c r="X132" s="4" t="s">
        <v>100</v>
      </c>
      <c r="Y132" s="4" t="s">
        <v>59</v>
      </c>
      <c r="Z132" s="4" t="s">
        <v>43</v>
      </c>
      <c r="AA132" s="4" t="s">
        <v>59</v>
      </c>
      <c r="AB132" s="11" t="s">
        <v>241</v>
      </c>
      <c r="AC132" s="4" t="s">
        <v>43</v>
      </c>
      <c r="AD132" s="4" t="s">
        <v>43</v>
      </c>
      <c r="AE132" s="4" t="s">
        <v>43</v>
      </c>
      <c r="AF132" s="4" t="s">
        <v>567</v>
      </c>
      <c r="AG132" s="4" t="s">
        <v>85</v>
      </c>
      <c r="AH132" s="12" t="s">
        <v>706</v>
      </c>
      <c r="AI132" s="4" t="s">
        <v>702</v>
      </c>
    </row>
    <row r="133" spans="1:35" ht="48">
      <c r="A133" s="4" t="s">
        <v>530</v>
      </c>
      <c r="B133" s="4" t="s">
        <v>192</v>
      </c>
      <c r="C133" s="4" t="s">
        <v>362</v>
      </c>
      <c r="D133" s="4" t="s">
        <v>188</v>
      </c>
      <c r="E133" s="4" t="s">
        <v>43</v>
      </c>
      <c r="F133" s="4" t="s">
        <v>10</v>
      </c>
      <c r="G133" s="12" t="s">
        <v>222</v>
      </c>
      <c r="H133" s="4" t="s">
        <v>43</v>
      </c>
      <c r="I133" s="4" t="s">
        <v>43</v>
      </c>
      <c r="J133" s="4" t="s">
        <v>43</v>
      </c>
      <c r="K133" s="4" t="s">
        <v>43</v>
      </c>
      <c r="L133" s="6" t="s">
        <v>43</v>
      </c>
      <c r="M133" s="4" t="s">
        <v>43</v>
      </c>
      <c r="N133" s="4" t="s">
        <v>325</v>
      </c>
      <c r="O133" s="4" t="s">
        <v>63</v>
      </c>
      <c r="P133" s="7" t="s">
        <v>43</v>
      </c>
      <c r="Q133" s="8">
        <v>44746</v>
      </c>
      <c r="R133" s="4">
        <v>2022</v>
      </c>
      <c r="S133" s="8" t="s">
        <v>43</v>
      </c>
      <c r="T133" s="4" t="s">
        <v>43</v>
      </c>
      <c r="U133" s="21">
        <v>2.08563147</v>
      </c>
      <c r="V133" s="9">
        <v>44743</v>
      </c>
      <c r="W133" s="6">
        <f>IF(U133="-","-",IF(V133="-",'FGV_INCC-M'!$C$411*U133,VLOOKUP(V133,'FGV_INCC-M'!$A$78:$C$419,3,FALSE)*U133))</f>
        <v>2.1151457365478792</v>
      </c>
      <c r="X133" s="10" t="s">
        <v>43</v>
      </c>
      <c r="Y133" s="4" t="s">
        <v>41</v>
      </c>
      <c r="Z133" s="4" t="s">
        <v>190</v>
      </c>
      <c r="AA133" s="11" t="s">
        <v>41</v>
      </c>
      <c r="AB133" s="11" t="s">
        <v>189</v>
      </c>
      <c r="AC133" s="4" t="s">
        <v>43</v>
      </c>
      <c r="AD133" s="4" t="s">
        <v>43</v>
      </c>
      <c r="AE133" s="4" t="s">
        <v>43</v>
      </c>
      <c r="AF133" s="4" t="s">
        <v>567</v>
      </c>
      <c r="AG133" s="4" t="s">
        <v>758</v>
      </c>
      <c r="AH133" s="12" t="s">
        <v>760</v>
      </c>
      <c r="AI133" s="4" t="s">
        <v>702</v>
      </c>
    </row>
  </sheetData>
  <autoFilter ref="A1:AI133" xr:uid="{56AF099D-5C51-4DCC-A1F0-1051C6E3F5BE}"/>
  <sortState xmlns:xlrd2="http://schemas.microsoft.com/office/spreadsheetml/2017/richdata2" ref="A2:AI133">
    <sortCondition ref="F2:F133"/>
  </sortState>
  <phoneticPr fontId="1" type="noConversion"/>
  <hyperlinks>
    <hyperlink ref="AB49" r:id="rId1" xr:uid="{D6785C15-F37F-4B74-8D0A-28DA73330F6F}"/>
    <hyperlink ref="AB80" r:id="rId2" xr:uid="{D1EA5F0E-DA3C-4F89-BC57-C451AAA91AF0}"/>
    <hyperlink ref="AB20" r:id="rId3" xr:uid="{8E68EB16-BD5D-49EA-AFCC-7DB6A5C0546C}"/>
    <hyperlink ref="AB35" r:id="rId4" xr:uid="{8B7932C4-BCE4-4B0E-A702-BDCC1492A16A}"/>
    <hyperlink ref="AB16" r:id="rId5" xr:uid="{001C52B8-0B07-4CD7-918A-ECE133308603}"/>
  </hyperlinks>
  <pageMargins left="0.511811024" right="0.511811024" top="0.78740157499999996" bottom="0.78740157499999996" header="0.31496062000000002" footer="0.31496062000000002"/>
  <pageSetup paperSize="9" orientation="portrait"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E3582D-98D6-42D3-AC99-5E5994EF704D}">
  <dimension ref="A2:D52"/>
  <sheetViews>
    <sheetView topLeftCell="C1" workbookViewId="0">
      <selection activeCell="C21" sqref="C21"/>
    </sheetView>
  </sheetViews>
  <sheetFormatPr defaultRowHeight="14.4"/>
  <cols>
    <col min="1" max="1" width="50.44140625" bestFit="1" customWidth="1"/>
    <col min="2" max="2" width="26.109375" bestFit="1" customWidth="1"/>
    <col min="3" max="3" width="189.88671875" bestFit="1" customWidth="1"/>
    <col min="4" max="5" width="28.6640625" bestFit="1" customWidth="1"/>
    <col min="6" max="6" width="33.6640625" bestFit="1" customWidth="1"/>
    <col min="9" max="9" width="8.88671875" customWidth="1"/>
  </cols>
  <sheetData>
    <row r="2" spans="1:4">
      <c r="A2" s="51" t="s">
        <v>820</v>
      </c>
      <c r="B2" t="s">
        <v>585</v>
      </c>
    </row>
    <row r="4" spans="1:4">
      <c r="A4" s="51" t="s">
        <v>814</v>
      </c>
      <c r="B4" s="51" t="s">
        <v>711</v>
      </c>
      <c r="C4" s="51" t="s">
        <v>46</v>
      </c>
      <c r="D4" s="51" t="s">
        <v>206</v>
      </c>
    </row>
    <row r="5" spans="1:4">
      <c r="A5" s="52" t="s">
        <v>706</v>
      </c>
    </row>
    <row r="6" spans="1:4">
      <c r="A6" s="54" t="s">
        <v>474</v>
      </c>
      <c r="B6" s="52" t="s">
        <v>1</v>
      </c>
      <c r="C6" s="52" t="s">
        <v>723</v>
      </c>
      <c r="D6" s="52" t="s">
        <v>58</v>
      </c>
    </row>
    <row r="7" spans="1:4">
      <c r="A7" s="54" t="s">
        <v>475</v>
      </c>
      <c r="B7" s="52" t="s">
        <v>1</v>
      </c>
      <c r="C7" s="52" t="s">
        <v>724</v>
      </c>
      <c r="D7" s="52" t="s">
        <v>58</v>
      </c>
    </row>
    <row r="8" spans="1:4">
      <c r="A8" s="54" t="s">
        <v>478</v>
      </c>
      <c r="B8" s="52" t="s">
        <v>2</v>
      </c>
      <c r="C8" s="52" t="s">
        <v>81</v>
      </c>
      <c r="D8" s="52" t="s">
        <v>84</v>
      </c>
    </row>
    <row r="9" spans="1:4">
      <c r="A9" s="54" t="s">
        <v>482</v>
      </c>
      <c r="B9" s="52" t="s">
        <v>4</v>
      </c>
      <c r="C9" s="52" t="s">
        <v>98</v>
      </c>
      <c r="D9" s="52" t="s">
        <v>58</v>
      </c>
    </row>
    <row r="10" spans="1:4">
      <c r="A10" s="54" t="s">
        <v>489</v>
      </c>
      <c r="B10" s="52" t="s">
        <v>5</v>
      </c>
      <c r="C10" s="52" t="s">
        <v>104</v>
      </c>
      <c r="D10" s="52" t="s">
        <v>58</v>
      </c>
    </row>
    <row r="11" spans="1:4">
      <c r="A11" s="54" t="s">
        <v>492</v>
      </c>
      <c r="B11" s="52" t="s">
        <v>6</v>
      </c>
      <c r="C11" s="52" t="s">
        <v>780</v>
      </c>
      <c r="D11" s="52" t="s">
        <v>58</v>
      </c>
    </row>
    <row r="12" spans="1:4">
      <c r="A12" s="54" t="s">
        <v>501</v>
      </c>
      <c r="B12" s="52" t="s">
        <v>12</v>
      </c>
      <c r="C12" s="52" t="s">
        <v>122</v>
      </c>
      <c r="D12" s="52" t="s">
        <v>58</v>
      </c>
    </row>
    <row r="13" spans="1:4">
      <c r="A13" s="54" t="s">
        <v>516</v>
      </c>
      <c r="B13" s="52" t="s">
        <v>18</v>
      </c>
      <c r="C13" s="52" t="s">
        <v>174</v>
      </c>
      <c r="D13" s="52" t="s">
        <v>62</v>
      </c>
    </row>
    <row r="14" spans="1:4">
      <c r="A14" s="54" t="s">
        <v>517</v>
      </c>
      <c r="B14" s="52" t="s">
        <v>8</v>
      </c>
      <c r="C14" s="52" t="s">
        <v>727</v>
      </c>
      <c r="D14" s="52" t="s">
        <v>58</v>
      </c>
    </row>
    <row r="15" spans="1:4">
      <c r="A15" s="54" t="s">
        <v>534</v>
      </c>
      <c r="B15" s="52" t="s">
        <v>27</v>
      </c>
      <c r="C15" s="52" t="s">
        <v>782</v>
      </c>
      <c r="D15" s="52" t="s">
        <v>58</v>
      </c>
    </row>
    <row r="16" spans="1:4">
      <c r="A16" s="54" t="s">
        <v>535</v>
      </c>
      <c r="B16" s="52" t="s">
        <v>28</v>
      </c>
      <c r="C16" s="52" t="s">
        <v>783</v>
      </c>
      <c r="D16" s="52" t="s">
        <v>58</v>
      </c>
    </row>
    <row r="17" spans="1:4">
      <c r="A17" s="54" t="s">
        <v>548</v>
      </c>
      <c r="B17" s="52" t="s">
        <v>36</v>
      </c>
      <c r="C17" s="52" t="s">
        <v>781</v>
      </c>
      <c r="D17" s="52" t="s">
        <v>58</v>
      </c>
    </row>
    <row r="18" spans="1:4">
      <c r="A18" s="54" t="s">
        <v>561</v>
      </c>
      <c r="B18" s="52" t="s">
        <v>38</v>
      </c>
      <c r="C18" s="52" t="s">
        <v>148</v>
      </c>
      <c r="D18" s="52" t="s">
        <v>167</v>
      </c>
    </row>
    <row r="19" spans="1:4">
      <c r="A19" s="54" t="s">
        <v>563</v>
      </c>
      <c r="B19" s="52" t="s">
        <v>22</v>
      </c>
      <c r="C19" s="52" t="s">
        <v>150</v>
      </c>
      <c r="D19" s="52" t="s">
        <v>58</v>
      </c>
    </row>
    <row r="20" spans="1:4">
      <c r="A20" s="54" t="s">
        <v>565</v>
      </c>
      <c r="B20" s="52" t="s">
        <v>23</v>
      </c>
      <c r="C20" s="52" t="s">
        <v>154</v>
      </c>
      <c r="D20" s="52" t="s">
        <v>167</v>
      </c>
    </row>
    <row r="21" spans="1:4">
      <c r="A21" s="54" t="s">
        <v>817</v>
      </c>
      <c r="B21" s="52" t="s">
        <v>1</v>
      </c>
      <c r="C21" s="52" t="s">
        <v>818</v>
      </c>
      <c r="D21" s="52" t="s">
        <v>58</v>
      </c>
    </row>
    <row r="22" spans="1:4">
      <c r="A22" s="52" t="s">
        <v>756</v>
      </c>
    </row>
    <row r="23" spans="1:4">
      <c r="A23" s="54" t="s">
        <v>458</v>
      </c>
      <c r="B23" s="52" t="s">
        <v>11</v>
      </c>
      <c r="C23" s="52" t="s">
        <v>796</v>
      </c>
      <c r="D23" s="52" t="s">
        <v>58</v>
      </c>
    </row>
    <row r="24" spans="1:4">
      <c r="A24" s="54" t="s">
        <v>459</v>
      </c>
      <c r="B24" s="52" t="s">
        <v>11</v>
      </c>
      <c r="C24" s="52" t="s">
        <v>795</v>
      </c>
      <c r="D24" s="52" t="s">
        <v>58</v>
      </c>
    </row>
    <row r="25" spans="1:4">
      <c r="A25" s="54" t="s">
        <v>471</v>
      </c>
      <c r="B25" s="52" t="s">
        <v>0</v>
      </c>
      <c r="C25" s="52" t="s">
        <v>793</v>
      </c>
      <c r="D25" s="52" t="s">
        <v>58</v>
      </c>
    </row>
    <row r="26" spans="1:4">
      <c r="A26" s="54" t="s">
        <v>473</v>
      </c>
      <c r="B26" s="52" t="s">
        <v>0</v>
      </c>
      <c r="C26" s="52" t="s">
        <v>794</v>
      </c>
      <c r="D26" s="52" t="s">
        <v>325</v>
      </c>
    </row>
    <row r="27" spans="1:4">
      <c r="A27" s="54" t="s">
        <v>479</v>
      </c>
      <c r="B27" s="52" t="s">
        <v>2</v>
      </c>
      <c r="C27" s="52" t="s">
        <v>411</v>
      </c>
      <c r="D27" s="52" t="s">
        <v>58</v>
      </c>
    </row>
    <row r="28" spans="1:4">
      <c r="A28" s="54" t="s">
        <v>495</v>
      </c>
      <c r="B28" s="52" t="s">
        <v>6</v>
      </c>
      <c r="C28" s="52" t="s">
        <v>164</v>
      </c>
      <c r="D28" s="52" t="s">
        <v>167</v>
      </c>
    </row>
    <row r="29" spans="1:4">
      <c r="A29" s="54" t="s">
        <v>496</v>
      </c>
      <c r="B29" s="52" t="s">
        <v>6</v>
      </c>
      <c r="C29" s="52" t="s">
        <v>163</v>
      </c>
      <c r="D29" s="52" t="s">
        <v>167</v>
      </c>
    </row>
    <row r="30" spans="1:4">
      <c r="A30" s="54" t="s">
        <v>497</v>
      </c>
      <c r="B30" s="52" t="s">
        <v>6</v>
      </c>
      <c r="C30" s="52" t="s">
        <v>162</v>
      </c>
      <c r="D30" s="52" t="s">
        <v>167</v>
      </c>
    </row>
    <row r="31" spans="1:4">
      <c r="A31" s="54" t="s">
        <v>499</v>
      </c>
      <c r="B31" s="52" t="s">
        <v>7</v>
      </c>
      <c r="C31" s="52" t="s">
        <v>787</v>
      </c>
      <c r="D31" s="52" t="s">
        <v>58</v>
      </c>
    </row>
    <row r="32" spans="1:4">
      <c r="A32" s="54" t="s">
        <v>504</v>
      </c>
      <c r="B32" s="52" t="s">
        <v>14</v>
      </c>
      <c r="C32" s="52" t="s">
        <v>788</v>
      </c>
      <c r="D32" s="52" t="s">
        <v>58</v>
      </c>
    </row>
    <row r="33" spans="1:4">
      <c r="A33" s="54" t="s">
        <v>509</v>
      </c>
      <c r="B33" s="52" t="s">
        <v>15</v>
      </c>
      <c r="C33" s="52" t="s">
        <v>789</v>
      </c>
      <c r="D33" s="52" t="s">
        <v>58</v>
      </c>
    </row>
    <row r="34" spans="1:4">
      <c r="A34" s="54" t="s">
        <v>515</v>
      </c>
      <c r="B34" s="52" t="s">
        <v>17</v>
      </c>
      <c r="C34" s="52" t="s">
        <v>790</v>
      </c>
      <c r="D34" s="52" t="s">
        <v>58</v>
      </c>
    </row>
    <row r="35" spans="1:4">
      <c r="A35" s="54" t="s">
        <v>522</v>
      </c>
      <c r="B35" s="52" t="s">
        <v>9</v>
      </c>
      <c r="C35" s="52" t="s">
        <v>791</v>
      </c>
      <c r="D35" s="52" t="s">
        <v>58</v>
      </c>
    </row>
    <row r="36" spans="1:4">
      <c r="A36" s="54" t="s">
        <v>538</v>
      </c>
      <c r="B36" s="52" t="s">
        <v>30</v>
      </c>
      <c r="C36" s="52" t="s">
        <v>792</v>
      </c>
      <c r="D36" s="52" t="s">
        <v>58</v>
      </c>
    </row>
    <row r="37" spans="1:4">
      <c r="A37" s="52" t="s">
        <v>760</v>
      </c>
    </row>
    <row r="38" spans="1:4">
      <c r="A38" s="54" t="s">
        <v>444</v>
      </c>
      <c r="B38" s="52" t="s">
        <v>11</v>
      </c>
      <c r="C38" s="52" t="s">
        <v>279</v>
      </c>
      <c r="D38" s="52" t="s">
        <v>58</v>
      </c>
    </row>
    <row r="39" spans="1:4">
      <c r="A39" s="54" t="s">
        <v>445</v>
      </c>
      <c r="B39" s="52" t="s">
        <v>11</v>
      </c>
      <c r="C39" s="52" t="s">
        <v>283</v>
      </c>
      <c r="D39" s="52" t="s">
        <v>58</v>
      </c>
    </row>
    <row r="40" spans="1:4">
      <c r="A40" s="54" t="s">
        <v>446</v>
      </c>
      <c r="B40" s="52" t="s">
        <v>11</v>
      </c>
      <c r="C40" s="52" t="s">
        <v>254</v>
      </c>
      <c r="D40" s="52" t="s">
        <v>58</v>
      </c>
    </row>
    <row r="41" spans="1:4">
      <c r="A41" s="54" t="s">
        <v>453</v>
      </c>
      <c r="B41" s="52" t="s">
        <v>11</v>
      </c>
      <c r="C41" s="52" t="s">
        <v>296</v>
      </c>
      <c r="D41" s="52" t="s">
        <v>58</v>
      </c>
    </row>
    <row r="42" spans="1:4">
      <c r="A42" s="54" t="s">
        <v>454</v>
      </c>
      <c r="B42" s="52" t="s">
        <v>11</v>
      </c>
      <c r="C42" s="52" t="s">
        <v>272</v>
      </c>
      <c r="D42" s="52" t="s">
        <v>58</v>
      </c>
    </row>
    <row r="43" spans="1:4">
      <c r="A43" s="54" t="s">
        <v>457</v>
      </c>
      <c r="B43" s="52" t="s">
        <v>11</v>
      </c>
      <c r="C43" s="52" t="s">
        <v>326</v>
      </c>
      <c r="D43" s="52" t="s">
        <v>58</v>
      </c>
    </row>
    <row r="44" spans="1:4">
      <c r="A44" s="54" t="s">
        <v>460</v>
      </c>
      <c r="B44" s="52" t="s">
        <v>340</v>
      </c>
      <c r="C44" s="52" t="s">
        <v>810</v>
      </c>
      <c r="D44" s="52" t="s">
        <v>58</v>
      </c>
    </row>
    <row r="45" spans="1:4">
      <c r="A45" s="54" t="s">
        <v>462</v>
      </c>
      <c r="B45" s="52" t="s">
        <v>340</v>
      </c>
      <c r="C45" s="52" t="s">
        <v>261</v>
      </c>
      <c r="D45" s="52" t="s">
        <v>58</v>
      </c>
    </row>
    <row r="46" spans="1:4">
      <c r="A46" s="54" t="s">
        <v>463</v>
      </c>
      <c r="B46" s="52" t="s">
        <v>340</v>
      </c>
      <c r="C46" s="52" t="s">
        <v>720</v>
      </c>
      <c r="D46" s="52" t="s">
        <v>58</v>
      </c>
    </row>
    <row r="47" spans="1:4">
      <c r="A47" s="54" t="s">
        <v>480</v>
      </c>
      <c r="B47" s="52" t="s">
        <v>3</v>
      </c>
      <c r="C47" s="52" t="s">
        <v>292</v>
      </c>
      <c r="D47" s="52" t="s">
        <v>58</v>
      </c>
    </row>
    <row r="48" spans="1:4">
      <c r="A48" s="54" t="s">
        <v>484</v>
      </c>
      <c r="B48" s="52" t="s">
        <v>4</v>
      </c>
      <c r="C48" s="52" t="s">
        <v>172</v>
      </c>
      <c r="D48" s="52" t="s">
        <v>58</v>
      </c>
    </row>
    <row r="49" spans="1:4">
      <c r="A49" s="54" t="s">
        <v>539</v>
      </c>
      <c r="B49" s="52" t="s">
        <v>30</v>
      </c>
      <c r="C49" s="52" t="s">
        <v>361</v>
      </c>
      <c r="D49" s="52" t="s">
        <v>58</v>
      </c>
    </row>
    <row r="50" spans="1:4">
      <c r="A50" s="54" t="s">
        <v>554</v>
      </c>
      <c r="B50" s="52" t="s">
        <v>36</v>
      </c>
      <c r="C50" s="52" t="s">
        <v>382</v>
      </c>
      <c r="D50" s="52" t="s">
        <v>58</v>
      </c>
    </row>
    <row r="51" spans="1:4">
      <c r="A51" s="54" t="s">
        <v>696</v>
      </c>
      <c r="B51" s="52" t="s">
        <v>11</v>
      </c>
      <c r="C51" s="52" t="s">
        <v>694</v>
      </c>
      <c r="D51" s="52" t="s">
        <v>58</v>
      </c>
    </row>
    <row r="52" spans="1:4">
      <c r="A52" s="52" t="s">
        <v>815</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FGV_INCC-M</vt:lpstr>
      <vt:lpstr>FichaResumo</vt:lpstr>
      <vt:lpstr>Inventário</vt:lpstr>
      <vt:lpstr>Banco de Projetos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Meiri Michita</dc:creator>
  <cp:lastModifiedBy>Ana Helfer</cp:lastModifiedBy>
  <dcterms:created xsi:type="dcterms:W3CDTF">2022-05-31T18:34:38Z</dcterms:created>
  <dcterms:modified xsi:type="dcterms:W3CDTF">2024-01-11T04:05:56Z</dcterms:modified>
</cp:coreProperties>
</file>